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96" windowWidth="15120" windowHeight="9420" tabRatio="599" firstSheet="2" activeTab="3"/>
  </bookViews>
  <sheets>
    <sheet name="Приходи Прил.1 " sheetId="1" r:id="rId1"/>
    <sheet name="Р-ди по функции Прил.2" sheetId="2" r:id="rId2"/>
    <sheet name="Р-ди по разпоредители Прил.2А" sheetId="3" r:id="rId3"/>
    <sheet name="ИБСФ нова" sheetId="4" r:id="rId4"/>
    <sheet name="КР-ПЛАН" sheetId="5" r:id="rId5"/>
    <sheet name="КР-ОТЧЕТ" sheetId="6" r:id="rId6"/>
    <sheet name="Прил.№ 10 § 40" sheetId="7" r:id="rId7"/>
    <sheet name="ОбС и предст.р-ди Прил.4" sheetId="8" r:id="rId8"/>
    <sheet name="културна" sheetId="9" r:id="rId9"/>
    <sheet name="спорт" sheetId="10" r:id="rId10"/>
    <sheet name="читалища" sheetId="11" r:id="rId11"/>
  </sheets>
  <definedNames>
    <definedName name="_xlnm.Print_Titles" localSheetId="0">'Приходи Прил.1 '!$6:$9</definedName>
    <definedName name="_xlnm.Print_Titles" localSheetId="10">'читалища'!$11:$14</definedName>
  </definedNames>
  <calcPr fullCalcOnLoad="1"/>
</workbook>
</file>

<file path=xl/sharedStrings.xml><?xml version="1.0" encoding="utf-8"?>
<sst xmlns="http://schemas.openxmlformats.org/spreadsheetml/2006/main" count="1138" uniqueCount="698">
  <si>
    <t>ВСИЧКО: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</si>
  <si>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</si>
  <si>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</si>
  <si>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</si>
  <si>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</si>
  <si>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</si>
  <si>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</si>
  <si>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</si>
  <si>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</si>
  <si>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</si>
  <si>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</si>
  <si>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</si>
  <si>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</si>
  <si>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</si>
  <si>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</si>
  <si>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</si>
  <si>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</si>
  <si>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</si>
  <si>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наследствата</t>
  </si>
  <si>
    <t>13 02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</si>
  <si>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</si>
  <si>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</si>
  <si>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</si>
  <si>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</si>
  <si>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</si>
  <si>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</si>
  <si>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</si>
  <si>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</si>
  <si>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дивиденти</t>
  </si>
  <si>
    <t>24 07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</si>
  <si>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</si>
  <si>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</si>
  <si>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</si>
  <si>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</si>
  <si>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</si>
  <si>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</si>
  <si>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</si>
  <si>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</si>
  <si>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</si>
  <si>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</si>
  <si>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</si>
  <si>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</si>
  <si>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</si>
  <si>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</si>
  <si>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</si>
  <si>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</si>
  <si>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</si>
  <si>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</si>
  <si>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</si>
  <si>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</si>
  <si>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</si>
  <si>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</si>
  <si>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</si>
  <si>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</si>
  <si>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</si>
  <si>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наличности в касата в края на периода (-)</t>
  </si>
  <si>
    <t>95 11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</si>
  <si>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</si>
  <si>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</si>
  <si>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</si>
  <si>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</si>
  <si>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</si>
  <si>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</si>
  <si>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</si>
  <si>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</si>
  <si>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</si>
  <si>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</si>
  <si>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</si>
  <si>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</si>
  <si>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</si>
  <si>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</si>
  <si>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</si>
  <si>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</si>
  <si>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</si>
  <si>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</si>
  <si>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</si>
  <si>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</si>
  <si>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</si>
  <si>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</si>
  <si>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друго финансиране (нето)</t>
  </si>
  <si>
    <t>ВСИЧКО ЗА ОБЩИНАТА</t>
  </si>
  <si>
    <t>такси за ползване на детски градини</t>
  </si>
  <si>
    <t>текущи дарения, помощи и други безв.суми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</si>
  <si>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</si>
  <si>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</si>
  <si>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</si>
  <si>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</si>
  <si>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</si>
  <si>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</si>
  <si>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</si>
  <si>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м/у бюдж. и ИБСФ -получени (+)</t>
  </si>
  <si>
    <t>трансфери м/у бюдж. и ИБСФ - предост.(-)</t>
  </si>
  <si>
    <t>трансфери от/за ПУДООС получени (+)</t>
  </si>
  <si>
    <t>врем.съхр.ср-ва и ср-ва на разпорежд.- (нето)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</si>
  <si>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</si>
  <si>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</si>
  <si>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</si>
  <si>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</si>
  <si>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</si>
  <si>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</si>
  <si>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</si>
  <si>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</si>
  <si>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</si>
  <si>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</si>
  <si>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 xml:space="preserve"> РАЗХОДНИ ПАРАГРАФИ</t>
  </si>
  <si>
    <t>01 03</t>
  </si>
  <si>
    <t>Възнаграждения по извънтрудови правоотношения</t>
  </si>
  <si>
    <t>02 02</t>
  </si>
  <si>
    <t>ДОО за сметка на работодателя</t>
  </si>
  <si>
    <t>З О В за сметка на работодателя</t>
  </si>
  <si>
    <t>Допълн.задълж.осигуряване УПФ</t>
  </si>
  <si>
    <t>Материали</t>
  </si>
  <si>
    <t>10 15</t>
  </si>
  <si>
    <t>Вода,горива,ел.енергия</t>
  </si>
  <si>
    <t>10 16</t>
  </si>
  <si>
    <t>Други разходи за външни услуги</t>
  </si>
  <si>
    <t>10 20</t>
  </si>
  <si>
    <t>Платени данъци, мита, такси</t>
  </si>
  <si>
    <t>10 40</t>
  </si>
  <si>
    <t>Командировки в страната</t>
  </si>
  <si>
    <t>10 51</t>
  </si>
  <si>
    <t>Командировки в чужбина</t>
  </si>
  <si>
    <t>10 52</t>
  </si>
  <si>
    <t>Други некласифицирани разходи</t>
  </si>
  <si>
    <t>10 98</t>
  </si>
  <si>
    <t>Разходи за членски внос</t>
  </si>
  <si>
    <t>46 00</t>
  </si>
  <si>
    <t>Придобиване на стопански инвентар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</si>
  <si>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</si>
  <si>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</si>
  <si>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</si>
  <si>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3. Кметове и кметски наместници</t>
  </si>
  <si>
    <t>ВСИЧКО ЗА ОБЩИНА БАЛЧИК</t>
  </si>
  <si>
    <t>05 51</t>
  </si>
  <si>
    <t>05 60</t>
  </si>
  <si>
    <t>05 80</t>
  </si>
  <si>
    <t>01 09</t>
  </si>
  <si>
    <t>10 14</t>
  </si>
  <si>
    <t>Учебни и научно-изслед.р-ди и книги за библ.</t>
  </si>
  <si>
    <t>ДМС и други доп.възнаграждения</t>
  </si>
  <si>
    <t xml:space="preserve">                              / Я.Павлова /</t>
  </si>
  <si>
    <t xml:space="preserve"> </t>
  </si>
  <si>
    <t>52 01</t>
  </si>
  <si>
    <t>/ Я. Павлова /</t>
  </si>
  <si>
    <t>такси за притежаване на куче</t>
  </si>
  <si>
    <t>27 17</t>
  </si>
  <si>
    <t>24 19</t>
  </si>
  <si>
    <t>приходи от други лихви</t>
  </si>
  <si>
    <t>36 01</t>
  </si>
  <si>
    <t>95 08</t>
  </si>
  <si>
    <t>4. Сдружение на кметовете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</si>
  <si>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</si>
  <si>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</si>
  <si>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</si>
  <si>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</si>
  <si>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</si>
  <si>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конфискувани ср-ва и приходи от прод. им</t>
  </si>
  <si>
    <t>възст.трансфери/субсидии от ЦРБ (-/+)</t>
  </si>
  <si>
    <t>остатък в лева по сметки от предход. п-д</t>
  </si>
  <si>
    <t>наличности в лева по с/ки в края на п-да (-)</t>
  </si>
  <si>
    <t>наличности в левова равност.по валутни сметки (-)</t>
  </si>
  <si>
    <t>реализирани курсови разлики от вал.операции</t>
  </si>
  <si>
    <t>обща субсидия и др.трансфери за ДД*</t>
  </si>
  <si>
    <t>обща изравн.субсидия и др.трансфери за МД*</t>
  </si>
  <si>
    <t>11. Общински читалищен съюз</t>
  </si>
  <si>
    <t>Директор дирекция БФС: ...........................</t>
  </si>
  <si>
    <t>остатък в левова равност.по валутни сметки (+)</t>
  </si>
  <si>
    <t>95 02</t>
  </si>
  <si>
    <t>ФУНКЦИИ</t>
  </si>
  <si>
    <t>І. Общи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</si>
  <si>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</si>
  <si>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</si>
  <si>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</si>
  <si>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 и грижи</t>
  </si>
  <si>
    <t>VІ. ЖС, БКС и опазване на околна среда</t>
  </si>
  <si>
    <t>VІІІ. Икономически дейности и услуги</t>
  </si>
  <si>
    <t>ІХ. Други</t>
  </si>
  <si>
    <t>ВСИЧКО</t>
  </si>
  <si>
    <t>РАЗПОРЕДИТЕЛИ</t>
  </si>
  <si>
    <t>Общ.администрация</t>
  </si>
  <si>
    <t>Км-во с.Гурково</t>
  </si>
  <si>
    <t>Км-во с.Дропла</t>
  </si>
  <si>
    <t>Км-во с.Кранево</t>
  </si>
  <si>
    <t>Км-во с.Оброчище</t>
  </si>
  <si>
    <t>Км-во с.Соколово</t>
  </si>
  <si>
    <t>Км-во с.Сенокос</t>
  </si>
  <si>
    <t>Км-во с.Стражица</t>
  </si>
  <si>
    <t>СОУ "Христо Ботев"</t>
  </si>
  <si>
    <t>ОУ "Антим I"</t>
  </si>
  <si>
    <t>ОУ Кирил и Методий</t>
  </si>
  <si>
    <t>Общ. П  Б К С</t>
  </si>
  <si>
    <t>СОУ с.Оброчище</t>
  </si>
  <si>
    <t>ОУ с.Соколово</t>
  </si>
  <si>
    <t>ОУ с.Сенокос</t>
  </si>
  <si>
    <t xml:space="preserve">РЕЗЕРВ  </t>
  </si>
  <si>
    <t xml:space="preserve">ВСИЧКО </t>
  </si>
  <si>
    <t>Исторически музей</t>
  </si>
  <si>
    <t>10 92</t>
  </si>
  <si>
    <t>Съдебни обещетения</t>
  </si>
  <si>
    <t xml:space="preserve"> III.Читалищна дейност , в т.ч.</t>
  </si>
  <si>
    <t xml:space="preserve">ВСИЧКО ЧИТАЛИЩА </t>
  </si>
  <si>
    <t>Приложение №: 1</t>
  </si>
  <si>
    <t>О  Б  Щ  И  Н  А    Б  А  Л  Ч  И  К</t>
  </si>
  <si>
    <t>Приложение № 2</t>
  </si>
  <si>
    <t>О  Т  Ч  Е  Т</t>
  </si>
  <si>
    <t>31 28</t>
  </si>
  <si>
    <t xml:space="preserve">І. Ученически спортни игри по календар на МОН </t>
  </si>
  <si>
    <t xml:space="preserve">1.За провеждане на ученически училищни  състезания    </t>
  </si>
  <si>
    <t>2.За участие в областни , градски, зонални състезания</t>
  </si>
  <si>
    <t>ІІ. Спортен календар, спорт за всички</t>
  </si>
  <si>
    <t>3. Водомоторен клуб гр. Балчик</t>
  </si>
  <si>
    <t>4. Клуб по лека атлетика "Черно море -2005"</t>
  </si>
  <si>
    <t xml:space="preserve">                                                                                     Директор дирекция "БФС":</t>
  </si>
  <si>
    <t>Приложение № 2А</t>
  </si>
  <si>
    <t>02 09</t>
  </si>
  <si>
    <t>Други плащания и възнаграждения</t>
  </si>
  <si>
    <t>Приложение № 4</t>
  </si>
  <si>
    <t>Приложение №:6</t>
  </si>
  <si>
    <t xml:space="preserve">                  / Я.Павлова /</t>
  </si>
  <si>
    <t xml:space="preserve">                                                                                                       / Я. Павлова /</t>
  </si>
  <si>
    <t xml:space="preserve">                                  Директор дирекция БФС: ...................................</t>
  </si>
  <si>
    <t>ІII. Подпомагане на спортни клубове в т.ч.международ.и нац.</t>
  </si>
  <si>
    <t>1. Шахматен клуб "Балчик"</t>
  </si>
  <si>
    <t>Заплата председател на Общински съвет</t>
  </si>
  <si>
    <r>
      <t xml:space="preserve">окончателен годишен </t>
    </r>
    <r>
      <rPr>
        <b/>
        <sz val="9"/>
        <rFont val="Times New Roman"/>
        <family val="1"/>
      </rPr>
      <t>/патентен/</t>
    </r>
    <r>
      <rPr>
        <sz val="9"/>
        <rFont val="Times New Roman"/>
        <family val="1"/>
      </rPr>
      <t xml:space="preserve"> данък</t>
    </r>
  </si>
  <si>
    <t>93 39</t>
  </si>
  <si>
    <t>93 20</t>
  </si>
  <si>
    <t>ПГ за КОС</t>
  </si>
  <si>
    <t>Друго финансиране (+*-)</t>
  </si>
  <si>
    <t>88 03</t>
  </si>
  <si>
    <t>Уточнен бюджет към 31.03.2010г</t>
  </si>
  <si>
    <t>РА</t>
  </si>
  <si>
    <t>Майски празници на културата</t>
  </si>
  <si>
    <t>ДЕН НА ГРАД БАЛЧИК</t>
  </si>
  <si>
    <t xml:space="preserve">Международен фестивал "Balchik Classic Days" </t>
  </si>
  <si>
    <t>15-25 август</t>
  </si>
  <si>
    <t>Кметство Гурково</t>
  </si>
  <si>
    <t>Кметство Кранево</t>
  </si>
  <si>
    <t>Кметство Сенокос</t>
  </si>
  <si>
    <t>Кметство Соколово</t>
  </si>
  <si>
    <t>Кметство Оброчище</t>
  </si>
  <si>
    <t>Кметство Стражица</t>
  </si>
  <si>
    <t>Директор дирекция "БФС":</t>
  </si>
  <si>
    <t xml:space="preserve">                 / Я. Павлова /</t>
  </si>
  <si>
    <t>83 11</t>
  </si>
  <si>
    <t>Краткосрочен кредит от банки в страната</t>
  </si>
  <si>
    <t xml:space="preserve">X. Резерв </t>
  </si>
  <si>
    <t>ДОФИНАНСИРАНЕ</t>
  </si>
  <si>
    <t>ПУИ с. Кранево</t>
  </si>
  <si>
    <t>13 08</t>
  </si>
  <si>
    <t>туристически данък</t>
  </si>
  <si>
    <t>83 22</t>
  </si>
  <si>
    <t>88 02</t>
  </si>
  <si>
    <t>Средства на разпореждане от/за бюджетни сметки</t>
  </si>
  <si>
    <t>Директор Дирекция "БФС" : ………………….</t>
  </si>
  <si>
    <t xml:space="preserve">                                                /Я.Павлова /</t>
  </si>
  <si>
    <t xml:space="preserve">                                 / Я. Павлова /</t>
  </si>
  <si>
    <t>70 01</t>
  </si>
  <si>
    <t>придобиване на дялове и акции /-/</t>
  </si>
  <si>
    <t>Дългосрочни заеми от банки в страната /+/</t>
  </si>
  <si>
    <t>83 12</t>
  </si>
  <si>
    <t>Възстановен кредитен овърдрафт от банки в страната /-/</t>
  </si>
  <si>
    <t>83 21</t>
  </si>
  <si>
    <t>Възстановен кредит от Ф-д"Енерг. ефект."(-)</t>
  </si>
  <si>
    <t>VІІІ Международен  филмов фестивал  на късометражното кино</t>
  </si>
  <si>
    <t>Театрален фестивал на младото изкуство "Виа Понтика"</t>
  </si>
  <si>
    <t xml:space="preserve">ІV Международен детски  фестивал  на изкуствата "Трикси" </t>
  </si>
  <si>
    <t xml:space="preserve"> /Я. Павлова/</t>
  </si>
  <si>
    <t>70 10</t>
  </si>
  <si>
    <t>постъпления от продажба на дялове, акции и др.</t>
  </si>
  <si>
    <t>83 88</t>
  </si>
  <si>
    <t>83 71</t>
  </si>
  <si>
    <t>Получени карткосрочни заеми (+) ФЛАГ ЕАД</t>
  </si>
  <si>
    <t>10 11</t>
  </si>
  <si>
    <t>Храна</t>
  </si>
  <si>
    <t xml:space="preserve">НА РАЗХОДИТЕ ЗА ЧИТАЛИЩНИ ДЕЙНОСТИ </t>
  </si>
  <si>
    <t>приход</t>
  </si>
  <si>
    <t>КСФ</t>
  </si>
  <si>
    <t>Разпла-</t>
  </si>
  <si>
    <t>фонд</t>
  </si>
  <si>
    <t>ИБСФ</t>
  </si>
  <si>
    <t>протег.</t>
  </si>
  <si>
    <t>достоен</t>
  </si>
  <si>
    <t>шахта</t>
  </si>
  <si>
    <t>ръка</t>
  </si>
  <si>
    <t>живот</t>
  </si>
  <si>
    <t>5 и 6</t>
  </si>
  <si>
    <t>§ 28 02</t>
  </si>
  <si>
    <t>§ 27 04</t>
  </si>
  <si>
    <t>§ 62 01</t>
  </si>
  <si>
    <t>§ 62 02</t>
  </si>
  <si>
    <t>§ 63 01</t>
  </si>
  <si>
    <t>§ 63 02</t>
  </si>
  <si>
    <t>§ 77 01</t>
  </si>
  <si>
    <t>§ 77 02</t>
  </si>
  <si>
    <t>§ 93 39</t>
  </si>
  <si>
    <t>§ 90 00</t>
  </si>
  <si>
    <t>всичко</t>
  </si>
  <si>
    <t>§ 95 01</t>
  </si>
  <si>
    <t>§ 95 07</t>
  </si>
  <si>
    <t>разход</t>
  </si>
  <si>
    <t>§ 01 01</t>
  </si>
  <si>
    <t>§ 02 02</t>
  </si>
  <si>
    <t>§ 05 51</t>
  </si>
  <si>
    <t>§ 05 60</t>
  </si>
  <si>
    <t>§ 05 80</t>
  </si>
  <si>
    <t>§ 10 15</t>
  </si>
  <si>
    <t>§ 10 20</t>
  </si>
  <si>
    <t>§ 10 51</t>
  </si>
  <si>
    <t>§ 52 01</t>
  </si>
  <si>
    <t>улици</t>
  </si>
  <si>
    <t>§ 02 09</t>
  </si>
  <si>
    <t>§ 51 00</t>
  </si>
  <si>
    <t>§ 52 03</t>
  </si>
  <si>
    <t>ОбА</t>
  </si>
  <si>
    <t>БКС</t>
  </si>
  <si>
    <t>Чов. Рес.</t>
  </si>
  <si>
    <t>Погашения по дългосрочни заеми от банки (-)</t>
  </si>
  <si>
    <t>Бюджет</t>
  </si>
  <si>
    <t>Фолклорен фестивал "Море от ритми"</t>
  </si>
  <si>
    <t>ГЛ.ЕКСП.БЮДЖЕТ:</t>
  </si>
  <si>
    <t>Н-К ОТДЕЛ СЧЕТОВОДЕН:</t>
  </si>
  <si>
    <t>ПЕТЪР СИВКОВ</t>
  </si>
  <si>
    <t>МИХАИЛ ДИМОВ</t>
  </si>
  <si>
    <t>2012 г.</t>
  </si>
  <si>
    <t>Бюджет 2012г.</t>
  </si>
  <si>
    <t>Н-К ОТДЕЛ БФС:</t>
  </si>
  <si>
    <t>БЮДЖЕТ 2012 Г.</t>
  </si>
  <si>
    <t>Приложение №: 9</t>
  </si>
  <si>
    <t xml:space="preserve"> ПРАЗНИЦИ И ЧЕСТВАНИЯ С МЕСТНО, НАЦИОНАЛНО И МЕЖДУНАРОДНО ЗНАЧЕНИЕ </t>
  </si>
  <si>
    <t>Бюджет 2012 г.</t>
  </si>
  <si>
    <t xml:space="preserve">1. </t>
  </si>
  <si>
    <t>Празници с местно и регионално значение</t>
  </si>
  <si>
    <t>2.       1-30 май</t>
  </si>
  <si>
    <t>3.      24 май</t>
  </si>
  <si>
    <t>4.</t>
  </si>
  <si>
    <t>Коледни, новогодишни и др. зимни празници , традиционни празници на селищата</t>
  </si>
  <si>
    <t>Национални празници на културата "Албена 2012"</t>
  </si>
  <si>
    <t>ІІ. Събития с  международно участие и значение</t>
  </si>
  <si>
    <t xml:space="preserve"> май 2012</t>
  </si>
  <si>
    <t>ІХ Международен детски фестивал “Усмивките на морето – Балчик"</t>
  </si>
  <si>
    <t>6-14.8.2012</t>
  </si>
  <si>
    <t>23-30 юни 2012</t>
  </si>
  <si>
    <t>1-15.9.2012</t>
  </si>
  <si>
    <t>III. Международен хоров фестивал</t>
  </si>
  <si>
    <t xml:space="preserve">VІІ. Подпомагане на културни проекти с регионално и национално зночение </t>
  </si>
  <si>
    <t xml:space="preserve">ІХ. Медийна реклама на културната програма  </t>
  </si>
  <si>
    <t xml:space="preserve">Х. Международно културно сътрудничество и побратимяване </t>
  </si>
  <si>
    <t>ХI. Подпомагане на обредни домове</t>
  </si>
  <si>
    <t>ХII. Други разходи по културата</t>
  </si>
  <si>
    <t>ХІІI. Всичко - раздел  І, ІІ, ІІІ, ІV, V, VІ, VІІ, VІІІ, ІХ, Х и ХІ</t>
  </si>
  <si>
    <t xml:space="preserve">                                    </t>
  </si>
  <si>
    <t xml:space="preserve">Приложение №: 8 </t>
  </si>
  <si>
    <r>
      <t xml:space="preserve">3. За училища и ЦДГ  </t>
    </r>
    <r>
      <rPr>
        <b/>
        <sz val="10"/>
        <rFont val="Arial Cyr"/>
        <family val="0"/>
      </rPr>
      <t xml:space="preserve"> държ. отговорност</t>
    </r>
  </si>
  <si>
    <t>1. Спортни юбилеи, юбилейни турнири и други спортни меропр.</t>
  </si>
  <si>
    <t xml:space="preserve"> - тенис турнир в Албена</t>
  </si>
  <si>
    <t xml:space="preserve"> - Мотокрос в с.Змеево</t>
  </si>
  <si>
    <t xml:space="preserve"> - Ретро рали</t>
  </si>
  <si>
    <t>2. Пенсионерски спортен клуб "Здравец"</t>
  </si>
  <si>
    <t>2. Морски клуб  издръжка</t>
  </si>
  <si>
    <t>2а  Морски клуб  капиталови разходи</t>
  </si>
  <si>
    <t>5. Волейболен клуб</t>
  </si>
  <si>
    <t>6. Кик бокс</t>
  </si>
  <si>
    <t>7. Клуб по тенис на маса</t>
  </si>
  <si>
    <t>8. Радио клуб</t>
  </si>
  <si>
    <t>9. Гран при Дионисополис</t>
  </si>
  <si>
    <t>10. Баскетболен клуб</t>
  </si>
  <si>
    <t>IV. Финансиране на футболните клубове</t>
  </si>
  <si>
    <t>1. ПФК “Черноморец”  гр. Балчик</t>
  </si>
  <si>
    <t>2. ФК "Албена 97" с. Оброчище</t>
  </si>
  <si>
    <t>3. ФК "Вихър С" с. Сенокос</t>
  </si>
  <si>
    <t>4. ФК с. Стражица</t>
  </si>
  <si>
    <t>5. ФК "Устрем" с. Дропла</t>
  </si>
  <si>
    <t>6. ФК "Сокол-2012" с. Соколово</t>
  </si>
  <si>
    <t xml:space="preserve">7. Спортна дейност и поддръжка спортни бази  с. Оброчище               </t>
  </si>
  <si>
    <t xml:space="preserve">8. Спортна дейност и поддръжка спортни бази с. Сенокос </t>
  </si>
  <si>
    <t xml:space="preserve">9. Спортна дейност и поддръжка спортни бази с. Соколово                 </t>
  </si>
  <si>
    <t>10. Спортна дейност и поддръжка спортни бази с. Гурково</t>
  </si>
  <si>
    <t xml:space="preserve">11. Спортна дейност и поддръжка спортни бази с. Стражица </t>
  </si>
  <si>
    <t>13. Спортна площадка към БКС</t>
  </si>
  <si>
    <t>12. За издръжка на стадиона в Балчик и Дропла</t>
  </si>
  <si>
    <t>13. За РЗ на утвърдена численост в Балчик и Дропла</t>
  </si>
  <si>
    <t>V.  Капиталови разходи стадион и спортни площадки</t>
  </si>
  <si>
    <t xml:space="preserve"> Всичко за спортна дейност /Раздел І - V /</t>
  </si>
  <si>
    <t>Спортни мероприятия и финансирани                                                                                     организации</t>
  </si>
  <si>
    <t>46 60</t>
  </si>
  <si>
    <t>74 12</t>
  </si>
  <si>
    <t>погашения по безлихвени заеми от ЦБ</t>
  </si>
  <si>
    <t>76 11</t>
  </si>
  <si>
    <t>76 21</t>
  </si>
  <si>
    <t>76 22</t>
  </si>
  <si>
    <t>безлихвени заеми м/у бюджет и ИБСФ -получени</t>
  </si>
  <si>
    <t>безлихвени заеми м/у бюджет и ИБСФ -предостав.</t>
  </si>
  <si>
    <t>безлихвени заеми м/у бюджет и ИБСФ -възстанов.</t>
  </si>
  <si>
    <t>възстановени трансфери за ЦБ</t>
  </si>
  <si>
    <t>83 87</t>
  </si>
  <si>
    <t>Възстановен кредит от ф-д "ФЛАГ" ЕАД</t>
  </si>
  <si>
    <t>VІІ. Дейности по почивното, културното и религ.дело</t>
  </si>
  <si>
    <t>проект</t>
  </si>
  <si>
    <t>играем</t>
  </si>
  <si>
    <t>с РА</t>
  </si>
  <si>
    <t>288/283</t>
  </si>
  <si>
    <t>§ 24 08</t>
  </si>
  <si>
    <t>§ 76 11</t>
  </si>
  <si>
    <t>§ 76 12</t>
  </si>
  <si>
    <t>§ 02 01</t>
  </si>
  <si>
    <t>§ 52 05</t>
  </si>
  <si>
    <t>ОПАК</t>
  </si>
  <si>
    <t>аз имам</t>
  </si>
  <si>
    <t>с/ка 10</t>
  </si>
  <si>
    <t>с/ка 11</t>
  </si>
  <si>
    <t>с/ка 12</t>
  </si>
  <si>
    <t>Ад. кап.</t>
  </si>
  <si>
    <t>и учим</t>
  </si>
  <si>
    <t>д-ст</t>
  </si>
  <si>
    <t>прих.</t>
  </si>
  <si>
    <t>СОУ</t>
  </si>
  <si>
    <t>ОУ</t>
  </si>
  <si>
    <t>ПУИ</t>
  </si>
  <si>
    <t>център</t>
  </si>
  <si>
    <t>нов изб.</t>
  </si>
  <si>
    <t>рехаб.</t>
  </si>
  <si>
    <t>щател.</t>
  </si>
  <si>
    <t>Христо</t>
  </si>
  <si>
    <t>Антим 1</t>
  </si>
  <si>
    <t>Кирил</t>
  </si>
  <si>
    <t>Обро-</t>
  </si>
  <si>
    <t>Соко-</t>
  </si>
  <si>
    <t>Сено-</t>
  </si>
  <si>
    <t>Кранево</t>
  </si>
  <si>
    <t>проекти</t>
  </si>
  <si>
    <t>за наст.</t>
  </si>
  <si>
    <t>семейст.</t>
  </si>
  <si>
    <t>изкуст.</t>
  </si>
  <si>
    <t>Рег.Раз.</t>
  </si>
  <si>
    <t>аг-ция</t>
  </si>
  <si>
    <t>Ботев</t>
  </si>
  <si>
    <t>и Мет.</t>
  </si>
  <si>
    <t>чище</t>
  </si>
  <si>
    <t>лово</t>
  </si>
  <si>
    <t>кос</t>
  </si>
  <si>
    <t>в КСФ</t>
  </si>
  <si>
    <t>§ 88 03</t>
  </si>
  <si>
    <t>§ 05 52</t>
  </si>
  <si>
    <t>§ 10 16</t>
  </si>
  <si>
    <t>Eнерг.</t>
  </si>
  <si>
    <t>ефект.</t>
  </si>
  <si>
    <t>§ 10 11</t>
  </si>
  <si>
    <t>§ 10 62</t>
  </si>
  <si>
    <t>Ен.еф.</t>
  </si>
  <si>
    <t>ПСОВ</t>
  </si>
  <si>
    <t>малц.</t>
  </si>
  <si>
    <t>МБАЛ</t>
  </si>
  <si>
    <t>Албен.</t>
  </si>
  <si>
    <t>Балч.</t>
  </si>
  <si>
    <t>Оброч.</t>
  </si>
  <si>
    <t>Бал-</t>
  </si>
  <si>
    <t>чик</t>
  </si>
  <si>
    <t>§ 10 14</t>
  </si>
  <si>
    <t>интег.</t>
  </si>
  <si>
    <t>град.и</t>
  </si>
  <si>
    <t>логист.</t>
  </si>
  <si>
    <t>Ок.среда</t>
  </si>
  <si>
    <t>§ 46 10</t>
  </si>
  <si>
    <t>§ 10 52</t>
  </si>
  <si>
    <t>§ 53 09</t>
  </si>
  <si>
    <t>ОТЧЕТ 30.09.2012 г. на ИБСФ и КСФ</t>
  </si>
  <si>
    <t>на учи-</t>
  </si>
  <si>
    <t>лищата</t>
  </si>
  <si>
    <t>§ 93 10</t>
  </si>
  <si>
    <t>прив.</t>
  </si>
  <si>
    <t>Отчет 2012 г.</t>
  </si>
  <si>
    <t>КАЛЕНДАРЕН ПЛАН на културните прояви – отчет към 31.12.2012 г.</t>
  </si>
  <si>
    <t>I. Общински и общоградски празници с местно и национално  значение   общо</t>
  </si>
  <si>
    <t>ОТЧЕТ НА РАЗХОДИТЕ ЗА РАЗВИТИЕ НА СПОРТА КЪМ 31.12.2012 г.</t>
  </si>
  <si>
    <t xml:space="preserve"> - регата Балчик</t>
  </si>
  <si>
    <t>ОТЧЕТ  2012 г.</t>
  </si>
  <si>
    <t>БЮДЖЕТ 2012 г.</t>
  </si>
  <si>
    <t>ЗА РАЗХОДИТЕ НА ОБЩИНСКИ СЪВЕТ към  31 декември  2012 г</t>
  </si>
  <si>
    <t>НА ПРЕДСТАВИТЕЛНИТЕ РАЗХОДИ  към  31 декември  2012 ГОДИНА</t>
  </si>
  <si>
    <t>ОТЧЕТ  2012 Г.</t>
  </si>
  <si>
    <t>ОТЧЕТ към  31 декември 2012г</t>
  </si>
  <si>
    <t>Отчет 2011г.</t>
  </si>
  <si>
    <t>Отчет 2012г.</t>
  </si>
  <si>
    <t xml:space="preserve">                                                                    ОТЧЕТ НА ПРИХОДИТЕ  към 31 декември 2012 ГОДИНА</t>
  </si>
  <si>
    <t>83 81</t>
  </si>
  <si>
    <t>46 30</t>
  </si>
  <si>
    <t>текущи дарения, помощи и други от чужбина</t>
  </si>
  <si>
    <t>капиталови дарения, помощи и други от чужбина</t>
  </si>
  <si>
    <t>83 77</t>
  </si>
  <si>
    <t>Получени дългосрочни заеми (+) ФЛАГ ЕАД</t>
  </si>
  <si>
    <t>83 82</t>
  </si>
  <si>
    <t>Погашения по дългосрочни заеми от ФЛАГ (-)</t>
  </si>
  <si>
    <t>Погашения по краткосрочни заеми от ФЛАГ (-)</t>
  </si>
  <si>
    <t>ОТЧЕТ НА РАЗХОДИТЕ ПО ФУНКЦИИ  към  31 декември   2012 г</t>
  </si>
  <si>
    <t>ОТЧЕТ НА  РАЗХОДИТЕ ПО РАЗПОРЕДИТЕЛИ  към  31 декември  2012 г</t>
  </si>
  <si>
    <t>с.фонд</t>
  </si>
  <si>
    <t>§ 40 00</t>
  </si>
  <si>
    <t>ОТЧЕТ 31.12.2012 г. на ИБСФ, КСФ и РА</t>
  </si>
  <si>
    <t>Приложение №5 а</t>
  </si>
  <si>
    <t>ПЛАН</t>
  </si>
  <si>
    <t xml:space="preserve">КАПИТАЛОВИ РАЗХОДИ ПО ОБЕКТИ И ДЕЙНОСТИ ЗА 2012 г. </t>
  </si>
  <si>
    <t>Наименование</t>
  </si>
  <si>
    <t>Дей-ност</t>
  </si>
  <si>
    <t>За общината</t>
  </si>
  <si>
    <t>Държавни дейности</t>
  </si>
  <si>
    <t>Общински дейности</t>
  </si>
  <si>
    <t>В това число:</t>
  </si>
  <si>
    <t>Целеви ср-ва</t>
  </si>
  <si>
    <t xml:space="preserve">Собствени средства </t>
  </si>
  <si>
    <t xml:space="preserve">Бюд-жетни </t>
  </si>
  <si>
    <t xml:space="preserve">ИБСФ </t>
  </si>
  <si>
    <t>ДРУГИ</t>
  </si>
  <si>
    <t>ОСНОВЕН РЕМОНТ - 5100</t>
  </si>
  <si>
    <t>Функция І  - Общодържавни служби</t>
  </si>
  <si>
    <t>Функция ІІ - Отбрана и сигурност</t>
  </si>
  <si>
    <t>Възстановяване  на отв.колектор ПСОВ Албена</t>
  </si>
  <si>
    <t>Функция ІІІ Образование</t>
  </si>
  <si>
    <t>Енергийна ефективност - ОПРР/съфинанс./</t>
  </si>
  <si>
    <t xml:space="preserve">Основен ремонт ПУИ "Т.Самодумов" - с.Кранево  </t>
  </si>
  <si>
    <t>Функция V - Социално подпомагане и грижи</t>
  </si>
  <si>
    <t xml:space="preserve">ОР ДСХИ </t>
  </si>
  <si>
    <t>Функция VІ ЖС, Благоустрояване, КС, ОСС</t>
  </si>
  <si>
    <r>
      <t xml:space="preserve">ОР ул."Черно море " с.Кранево </t>
    </r>
    <r>
      <rPr>
        <b/>
        <sz val="10"/>
        <rFont val="Times New Roman"/>
        <family val="1"/>
      </rPr>
      <t>ОП"ЕСФ"</t>
    </r>
  </si>
  <si>
    <r>
      <t xml:space="preserve">ОР ул."Черно море " с.Кранево </t>
    </r>
    <r>
      <rPr>
        <b/>
        <sz val="10"/>
        <rFont val="Times New Roman"/>
        <family val="1"/>
      </rPr>
      <t>ОП"ЕСФ" съфин. ДДС</t>
    </r>
  </si>
  <si>
    <t>ОР улици гр.Балчик съгл.договор</t>
  </si>
  <si>
    <t>ОР улици Авиоград "Р.Даскалов",Ивайло","Славянка",Ст.планина" гр.Балчик</t>
  </si>
  <si>
    <t>ОР улица "Вихрен" гр.Балчик</t>
  </si>
  <si>
    <t>ОР улица "Ропотамо" гр.Балчик</t>
  </si>
  <si>
    <t>ОР улици с.Соколово</t>
  </si>
  <si>
    <t>ОР ул."Детелина"с.Оброчище</t>
  </si>
  <si>
    <t>Проектиране и авт.надзор</t>
  </si>
  <si>
    <t>Строителен надзор</t>
  </si>
  <si>
    <r>
      <t>Водопровод  ул."Черно море " с.Кранево</t>
    </r>
    <r>
      <rPr>
        <b/>
        <sz val="10"/>
        <color indexed="10"/>
        <rFont val="Times New Roman"/>
        <family val="1"/>
      </rPr>
      <t xml:space="preserve"> </t>
    </r>
  </si>
  <si>
    <t xml:space="preserve">ОР Брегоукрепване Дамба </t>
  </si>
  <si>
    <t>ОР улици гр.Балчик ОПРР/КСФ/</t>
  </si>
  <si>
    <t>ОР ПСОВ АЛБЕНА  проект МОСВ</t>
  </si>
  <si>
    <t>Рехаб.ул."Дунав"</t>
  </si>
  <si>
    <t xml:space="preserve">Възстановяване  на пътна настилка ул."Дунав" с.Кранево  </t>
  </si>
  <si>
    <t xml:space="preserve">Водопровод  ул."Черно море " с.Кранево  </t>
  </si>
  <si>
    <t>Функция VІІ - Почивно дело, култура, религиозни дейности и спорт</t>
  </si>
  <si>
    <t>ОР Стадион гр.Балчик</t>
  </si>
  <si>
    <t>Функция VІІІ - Икономически дейности и услуги</t>
  </si>
  <si>
    <t>ОР четвъртокласна пътна мрежа -целеви</t>
  </si>
  <si>
    <t>Придобиване ДМА - 5200</t>
  </si>
  <si>
    <t>Компютри ИБСФ Приватизация</t>
  </si>
  <si>
    <t>Др.Машини съоражения Прив-я ИБСФ</t>
  </si>
  <si>
    <t>Лек автомобил</t>
  </si>
  <si>
    <t>Храсторез км.Соколово</t>
  </si>
  <si>
    <t>Функция  ІІІ Образование</t>
  </si>
  <si>
    <t xml:space="preserve">Таблет ОУ"Антим І" </t>
  </si>
  <si>
    <t>Компютри ОУ "Соколово"</t>
  </si>
  <si>
    <t>Система за видео наблюдение  ОУ Сенокос</t>
  </si>
  <si>
    <t>Климатик  ОУ "Соколово"</t>
  </si>
  <si>
    <t>Копирна машина ОУ Антим І</t>
  </si>
  <si>
    <t>Система за видео наблюдение СОУ Оброчище</t>
  </si>
  <si>
    <t>Аспираторен чадър,картофобелачка,зеленчукорезачк СОУ "Хр.Ботев"</t>
  </si>
  <si>
    <t>Конвектомат  СОУ "Хр.Ботев"</t>
  </si>
  <si>
    <t>Инвентар ОУ "Антим І" -проект Японско правителство</t>
  </si>
  <si>
    <t xml:space="preserve">Оборудване  ПУИ "Т.Самодумов" - с.Кранево </t>
  </si>
  <si>
    <t>Шкаф,секции  ОУ Соколово</t>
  </si>
  <si>
    <t>Функция ІV Здравеопазване</t>
  </si>
  <si>
    <t>МБАЛ техн.проект</t>
  </si>
  <si>
    <t>Осигурявяне достъпна среда Чит."В.Левски"</t>
  </si>
  <si>
    <t>Компютри ИБСФ-КСФ проект ПСОВ Албена</t>
  </si>
  <si>
    <t>Компютри ИБСФ-КСФ проект ПСОВ Балчик</t>
  </si>
  <si>
    <t>Машини  и съоражения  ИБСФ-КСФ проект ПСОВ Албена</t>
  </si>
  <si>
    <t>Машини и съоражения ИБСФ-КСФ проект ПСОВ Балчик</t>
  </si>
  <si>
    <t>Машини и съоражения  с.Оброчище ПУДООС</t>
  </si>
  <si>
    <t>Моторна Косачка ОБП"БКС" Заповед</t>
  </si>
  <si>
    <t>Храсторез Бобовец  Заповед</t>
  </si>
  <si>
    <t>Проект за орг.на движението и монтаж на гумени ограничтели-договор</t>
  </si>
  <si>
    <t>Проект ОПРР"Морски бряг" СЪФ.</t>
  </si>
  <si>
    <t>Мултифункционална сграда стадион</t>
  </si>
  <si>
    <t>Проект "Балчик сцена на изкуствата"ОПРР СЪФ.</t>
  </si>
  <si>
    <t>Караулка сп.площадка</t>
  </si>
  <si>
    <t>Колесар Морски клуб</t>
  </si>
  <si>
    <t>Изграждане на съблекалня СКЛА</t>
  </si>
  <si>
    <t>Изграждане на сп.площадка ЖК"Балик"</t>
  </si>
  <si>
    <t xml:space="preserve">Щори Бюфет </t>
  </si>
  <si>
    <t>Изграждане тротоари  ул."Черно море "с.Кранево</t>
  </si>
  <si>
    <t>Придобиване НДМА - 5300</t>
  </si>
  <si>
    <t>Проект претоварна станция "ТБО"</t>
  </si>
  <si>
    <t>Проекти ОПРР</t>
  </si>
  <si>
    <t>Право строеж  изграждане депо Стожер</t>
  </si>
  <si>
    <t xml:space="preserve">Претоварна станция Момчил  </t>
  </si>
  <si>
    <t xml:space="preserve"> ПУП Претоварна станция Момчил</t>
  </si>
  <si>
    <t>Придобиване на земя - 5400</t>
  </si>
  <si>
    <t>КАП.ТРАНСФЕРИ - 5500</t>
  </si>
  <si>
    <t>МБАЛ лек автомобил</t>
  </si>
  <si>
    <t>МБАЛ -Тел.централа</t>
  </si>
  <si>
    <t>НЧ "Христо Смирненски "Сенокос</t>
  </si>
  <si>
    <t>МЦ 1- комбиниран ел.терапевтичен апарат</t>
  </si>
  <si>
    <t>МЦ 1- Апарат УВЧ терапия</t>
  </si>
  <si>
    <t>Изготвил:…….....……..….</t>
  </si>
  <si>
    <t>/М.Димов/</t>
  </si>
  <si>
    <t>Началник отдел"БФС"</t>
  </si>
  <si>
    <t>Приложение № 5 б</t>
  </si>
  <si>
    <t xml:space="preserve">                             ОБЩИНА БАЛЧИК</t>
  </si>
  <si>
    <t>О Т Ч Е Т</t>
  </si>
  <si>
    <t xml:space="preserve">КАПИТАЛОВИ РАЗХОДИ ПО ОБЕКТИ ЗА 2012 г. </t>
  </si>
  <si>
    <t>Бюджет 2011 г.</t>
  </si>
  <si>
    <t>x</t>
  </si>
  <si>
    <t>Възстановяване  на отв.колектор ПСОВ "Албена"</t>
  </si>
  <si>
    <t>Функция V Социално подпомагане и грижи</t>
  </si>
  <si>
    <r>
      <t>ОР ДСХИ</t>
    </r>
    <r>
      <rPr>
        <b/>
        <sz val="10"/>
        <rFont val="Times New Roman"/>
        <family val="1"/>
      </rPr>
      <t xml:space="preserve">  </t>
    </r>
  </si>
  <si>
    <r>
      <t xml:space="preserve">ОР ул."Черно море " с.Кранево </t>
    </r>
    <r>
      <rPr>
        <b/>
        <sz val="10"/>
        <rFont val="Times New Roman"/>
        <family val="1"/>
      </rPr>
      <t>ОП"ЕСФ"/РА/</t>
    </r>
  </si>
  <si>
    <r>
      <t xml:space="preserve">ОР ул."Черно море " с.Кранево </t>
    </r>
    <r>
      <rPr>
        <b/>
        <sz val="10"/>
        <rFont val="Times New Roman"/>
        <family val="1"/>
      </rPr>
      <t>ОП"ЕСФ" съфин. ДДС/РА/</t>
    </r>
  </si>
  <si>
    <r>
      <t>ОР улици гр.Балчик съгл.дог-р</t>
    </r>
    <r>
      <rPr>
        <b/>
        <sz val="10"/>
        <rFont val="Times New Roman"/>
        <family val="1"/>
      </rPr>
      <t xml:space="preserve"> </t>
    </r>
  </si>
  <si>
    <t xml:space="preserve">ОР междубл.пространство ,ул."Л.Каравелов",орг.на движението гр.Балчик </t>
  </si>
  <si>
    <t>ОР улица  ул."Черно море " с.Кранево</t>
  </si>
  <si>
    <t xml:space="preserve">Строителен надзор </t>
  </si>
  <si>
    <t>Водопровод  ул."Черно море " с.Кранево</t>
  </si>
  <si>
    <t>Рехаб.ул."Дунав"Заповед</t>
  </si>
  <si>
    <r>
      <t>ОР улици гр.Балчик ОПРР/КСФ/ съф./</t>
    </r>
    <r>
      <rPr>
        <b/>
        <sz val="10"/>
        <rFont val="Times New Roman"/>
        <family val="1"/>
      </rPr>
      <t>ИБСФ-КСФ  /</t>
    </r>
  </si>
  <si>
    <t>Възстановяване  на пътна настилка ул."Дунав" с.Кранево</t>
  </si>
  <si>
    <t xml:space="preserve">ОР Стадион гр.Балчик  </t>
  </si>
  <si>
    <r>
      <t>ОР четвъртокласна пътна мрежа</t>
    </r>
    <r>
      <rPr>
        <b/>
        <sz val="10"/>
        <rFont val="Times New Roman"/>
        <family val="1"/>
      </rPr>
      <t>/Целеви/</t>
    </r>
  </si>
  <si>
    <r>
      <t>Компютри ИБСФ</t>
    </r>
    <r>
      <rPr>
        <b/>
        <sz val="10"/>
        <rFont val="Times New Roman"/>
        <family val="1"/>
      </rPr>
      <t xml:space="preserve"> прив-я</t>
    </r>
  </si>
  <si>
    <r>
      <t xml:space="preserve">Др.Машини съоражения </t>
    </r>
    <r>
      <rPr>
        <b/>
        <sz val="10"/>
        <rFont val="Times New Roman"/>
        <family val="1"/>
      </rPr>
      <t>Прив-я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ИБСФ</t>
    </r>
  </si>
  <si>
    <t>Храсторез км.Соколово Заповед</t>
  </si>
  <si>
    <t xml:space="preserve">Таблет ОУ"АНТИМ І"  </t>
  </si>
  <si>
    <t>Климатик ОУ "Соколово"</t>
  </si>
  <si>
    <t>Копирна машина ОУ АНТИМ І</t>
  </si>
  <si>
    <t>Функция ІV-Здравеопазване</t>
  </si>
  <si>
    <t xml:space="preserve">Моторна Косачка ОБП"БКС" </t>
  </si>
  <si>
    <t xml:space="preserve">Храсторез Бобовец  </t>
  </si>
  <si>
    <t xml:space="preserve">Мултифункционална сграда стадион  </t>
  </si>
  <si>
    <t xml:space="preserve">Щори Бюфет  </t>
  </si>
  <si>
    <t>Изграждане ул."Черно море" Кранево</t>
  </si>
  <si>
    <t>Проект ОПРР</t>
  </si>
  <si>
    <r>
      <t>МБАЛ лек автомобил</t>
    </r>
    <r>
      <rPr>
        <b/>
        <sz val="10"/>
        <rFont val="Times New Roman"/>
        <family val="1"/>
      </rPr>
      <t xml:space="preserve"> ИБСФ /ПРИВ-Я/</t>
    </r>
  </si>
  <si>
    <r>
      <t xml:space="preserve">МБАЛ -Тел.централа </t>
    </r>
    <r>
      <rPr>
        <b/>
        <sz val="10"/>
        <rFont val="Times New Roman"/>
        <family val="1"/>
      </rPr>
      <t>ИБСФ /ПРИВ-Я/</t>
    </r>
  </si>
  <si>
    <r>
      <t>МЦ 1- комбиниран ел.терапевтичен апарат</t>
    </r>
    <r>
      <rPr>
        <b/>
        <sz val="10"/>
        <rFont val="Times New Roman"/>
        <family val="1"/>
      </rPr>
      <t xml:space="preserve"> ИБСФ /ПРИВ-Я/</t>
    </r>
  </si>
  <si>
    <r>
      <t xml:space="preserve">МЦ 1- Апарат УВЧ терапия  </t>
    </r>
    <r>
      <rPr>
        <b/>
        <sz val="10"/>
        <rFont val="Times New Roman"/>
        <family val="1"/>
      </rPr>
      <t>ИБСФ /ПРИВ-Я</t>
    </r>
    <r>
      <rPr>
        <sz val="10"/>
        <rFont val="Times New Roman"/>
        <family val="1"/>
      </rPr>
      <t>/</t>
    </r>
  </si>
  <si>
    <t>кредит</t>
  </si>
  <si>
    <t>ЦЕЛЕВИ</t>
  </si>
  <si>
    <t>ИБСФ/КСФ/;/РА/</t>
  </si>
  <si>
    <t>/ М.Димов /</t>
  </si>
  <si>
    <t>ПРИЛОЖЕНИЕ № 10</t>
  </si>
  <si>
    <t xml:space="preserve">                           (печат)</t>
  </si>
  <si>
    <t>Кмет:...............................................................</t>
  </si>
  <si>
    <t>……………………………………</t>
  </si>
  <si>
    <t xml:space="preserve">        (Николай Ангелов, подпис)</t>
  </si>
  <si>
    <t>РАЗШИФРОВКА НА КАПИТАЛОВИТЕ РАЗХОДИ, ФИНАНСИРАНИ ОТ ПРИХОДИ ПО 
§40-00 Постъпления от продажба на общински нефинансови активи съгл. чл.14, ал.2 от ЗДБРБ за 2012 г.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</si>
  <si>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</si>
  <si>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</si>
  <si>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</si>
  <si>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</si>
  <si>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</si>
  <si>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</si>
  <si>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 xml:space="preserve">  Параграф 5100: Основен ремонт на дълготрайни материални активи</t>
  </si>
  <si>
    <t xml:space="preserve">    Функция 01: Общи държавни служби</t>
  </si>
  <si>
    <t xml:space="preserve">      Обекти</t>
  </si>
  <si>
    <t xml:space="preserve">    Функция 02: Отбрана и сигурност</t>
  </si>
  <si>
    <t xml:space="preserve">    Функция 03: Образование</t>
  </si>
  <si>
    <t xml:space="preserve">    Функция 05: Социално осигуряване, подпомагане и грижи</t>
  </si>
  <si>
    <t>ОР ДСХИ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</si>
  <si>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</si>
  <si>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Водопровод  ул."Черно море " с.Кранево </t>
  </si>
  <si>
    <t>ОР улици Авиоград ,"Р.Даскалов","Ивайло" гр.Балчик</t>
  </si>
  <si>
    <t>ОР улица "Детелина" с.Оброчище</t>
  </si>
  <si>
    <t>ОР улица  строителен.надзор</t>
  </si>
  <si>
    <t>ОР улици с. Соколово</t>
  </si>
  <si>
    <t>Брегоукрепване  Дамба</t>
  </si>
  <si>
    <t>Възст.пътна настилка ул."Дунав"</t>
  </si>
  <si>
    <t xml:space="preserve">    Функция 07: Почивно дело, култура, религиозни дейности</t>
  </si>
  <si>
    <t>ОР стадион гр.Балчик</t>
  </si>
  <si>
    <t xml:space="preserve">    Функция 08: Икономически дейности и услуги</t>
  </si>
  <si>
    <t xml:space="preserve">  Параграф 5200: Придобиване на дълготрайни материални активи</t>
  </si>
  <si>
    <t>Осигуряване достъпна среда</t>
  </si>
  <si>
    <t>Организация на движението и монтаж на гумени ограничители</t>
  </si>
  <si>
    <t>Изгр.спортна площадка ЖК Балик</t>
  </si>
  <si>
    <t>Изграждане съблекалня СКЛА</t>
  </si>
  <si>
    <t>Мултифункц.сграда стадион</t>
  </si>
  <si>
    <t>Изграждане тротоари ул."Черно море"Кранево</t>
  </si>
  <si>
    <t xml:space="preserve">  Параграф 5500: Капиталови трансфери</t>
  </si>
  <si>
    <t xml:space="preserve">    Функция 04: Здравеопазване</t>
  </si>
  <si>
    <t>НЧ"Христо Смирненски"Сенокос</t>
  </si>
  <si>
    <t>Погасяване на ползвани заеми за финансиране на проекти на социалната и техническа инфраструктура</t>
  </si>
  <si>
    <t>ОР пътища кредит от Уни Кредит Булбанк</t>
  </si>
  <si>
    <t>ОР пътища кредит улици § 22-21</t>
  </si>
  <si>
    <t>Заем фонд Енергийна ефективност § 83-18</t>
  </si>
  <si>
    <t>Заем фонд Енергийна ефективност § 29-91</t>
  </si>
  <si>
    <t>Заем Спа център Кранево §83-22</t>
  </si>
  <si>
    <t>Заем Спа център Кранево §22-21</t>
  </si>
  <si>
    <t>Заем Спа център Кранево §10-63</t>
  </si>
  <si>
    <t xml:space="preserve">                        2.Годишната стойност на обекта в к.3 следва да е еднаква с тази, посочена за същия обект в разчета за финансиране на капиталови разходи за 2012 г., изготвен на ПП "Инвеститор". В колона 4 се посочват планираните средства от приходи по пар.40-00.</t>
  </si>
  <si>
    <t xml:space="preserve">                        3. На редовете за погасяване на заеми се посочва параграф от ЕБК за 2012 г. за погасяване на заема и обекта, финансиран със съответния заем  </t>
  </si>
  <si>
    <t>Изготвил:...............................................................</t>
  </si>
  <si>
    <t xml:space="preserve">                            (Михаил Димов , подпис)</t>
  </si>
  <si>
    <t>Тел. за контакт: 0579/ 7 10 58</t>
  </si>
  <si>
    <r>
      <t xml:space="preserve">Постъпления от продажба на общински нефинансови активи,  
</t>
    </r>
    <r>
      <rPr>
        <sz val="9"/>
        <rFont val="Arial"/>
        <family val="2"/>
      </rPr>
      <t>(планирани по бюджета на общината за 2012 г.)</t>
    </r>
  </si>
  <si>
    <r>
      <t xml:space="preserve">Внесен ДДС върху продажбите </t>
    </r>
    <r>
      <rPr>
        <sz val="9"/>
        <rFont val="Arial"/>
        <family val="2"/>
      </rPr>
      <t>(планиран по бюджета на общината за 2012 г.)</t>
    </r>
  </si>
  <si>
    <r>
      <t xml:space="preserve">Постъпления от продажба на общински нефинансови активи  
</t>
    </r>
    <r>
      <rPr>
        <sz val="9"/>
        <rFont val="Arial"/>
        <family val="2"/>
      </rPr>
      <t>(планирани по бюджета на общината за 2012 г.), с които се финансира текущ ремонт:</t>
    </r>
  </si>
  <si>
    <r>
      <t xml:space="preserve">Постъпления от продажба на общински нефинансови активи,  
</t>
    </r>
    <r>
      <rPr>
        <sz val="9"/>
        <rFont val="Arial"/>
        <family val="2"/>
      </rPr>
      <t>(планирани по бюджета на общината за 2012 г.), с които се финансират капиталовите разходи:</t>
    </r>
  </si>
  <si>
    <r>
      <t>Забележки:</t>
    </r>
    <r>
      <rPr>
        <sz val="9"/>
        <rFont val="Arial"/>
        <family val="2"/>
      </rPr>
      <t xml:space="preserve"> 1.Финансираните чрез постъпления от продажба на нефинансови активи капиталови разходи, се изброяват по обекти/проекти в съответната функция, като за целта могат да се разкриват нови редове.</t>
    </r>
  </si>
  <si>
    <t>Приложение № 3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</si>
</sst>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0000"/>
    <numFmt numFmtId="180" formatCode="0.0000"/>
    <numFmt numFmtId="181" formatCode="[$-402]dd\ mmmm\ yyyy\ &quot;г.&quot;"/>
    <numFmt numFmtId="182" formatCode="dd\.mm\.yyyy\ &quot;г.&quot;;@"/>
    <numFmt numFmtId="183" formatCode="d\.m\.yyyy\ &quot;г.&quot;;@"/>
    <numFmt numFmtId="184" formatCode="#,##0\ &quot;лв&quot;"/>
    <numFmt numFmtId="185" formatCode="#,##0\ _л_в"/>
    <numFmt numFmtId="186" formatCode="#,##0;[Red]#,##0"/>
  </numFmts>
  <fonts count="35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u val="single"/>
      <sz val="10"/>
      <name val="Times New Roman"/>
      <family val="1"/>
    </font>
    <font>
      <b/>
      <i/>
      <sz val="10"/>
      <name val="Arial Cyr"/>
      <family val="0"/>
    </font>
    <font>
      <sz val="9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7" fillId="3" borderId="6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3" borderId="7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16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" fontId="7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/>
    </xf>
    <xf numFmtId="0" fontId="9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3" borderId="7" xfId="0" applyFont="1" applyFill="1" applyBorder="1" applyAlignment="1">
      <alignment/>
    </xf>
    <xf numFmtId="16" fontId="7" fillId="0" borderId="0" xfId="0" applyNumberFormat="1" applyFont="1" applyAlignment="1">
      <alignment/>
    </xf>
    <xf numFmtId="0" fontId="9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10" fillId="3" borderId="12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7" fillId="6" borderId="8" xfId="0" applyFont="1" applyFill="1" applyBorder="1" applyAlignment="1">
      <alignment/>
    </xf>
    <xf numFmtId="0" fontId="17" fillId="0" borderId="0" xfId="0" applyFont="1" applyAlignment="1">
      <alignment horizontal="left"/>
    </xf>
    <xf numFmtId="3" fontId="8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4" borderId="1" xfId="0" applyFont="1" applyFill="1" applyBorder="1" applyAlignment="1">
      <alignment/>
    </xf>
    <xf numFmtId="0" fontId="22" fillId="6" borderId="1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/>
    </xf>
    <xf numFmtId="0" fontId="23" fillId="6" borderId="1" xfId="0" applyFont="1" applyFill="1" applyBorder="1" applyAlignment="1">
      <alignment/>
    </xf>
    <xf numFmtId="0" fontId="22" fillId="7" borderId="6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3" fillId="3" borderId="17" xfId="0" applyNumberFormat="1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3" fontId="13" fillId="4" borderId="20" xfId="0" applyNumberFormat="1" applyFont="1" applyFill="1" applyBorder="1" applyAlignment="1">
      <alignment/>
    </xf>
    <xf numFmtId="182" fontId="5" fillId="4" borderId="21" xfId="0" applyNumberFormat="1" applyFont="1" applyFill="1" applyBorder="1" applyAlignment="1">
      <alignment/>
    </xf>
    <xf numFmtId="0" fontId="5" fillId="4" borderId="22" xfId="0" applyFont="1" applyFill="1" applyBorder="1" applyAlignment="1">
      <alignment/>
    </xf>
    <xf numFmtId="3" fontId="13" fillId="4" borderId="23" xfId="0" applyNumberFormat="1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21" fillId="3" borderId="21" xfId="0" applyFont="1" applyFill="1" applyBorder="1" applyAlignment="1">
      <alignment/>
    </xf>
    <xf numFmtId="0" fontId="21" fillId="3" borderId="22" xfId="0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182" fontId="5" fillId="4" borderId="2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1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21" fillId="4" borderId="21" xfId="0" applyFont="1" applyFill="1" applyBorder="1" applyAlignment="1">
      <alignment/>
    </xf>
    <xf numFmtId="0" fontId="21" fillId="4" borderId="22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0" fontId="21" fillId="3" borderId="25" xfId="0" applyFont="1" applyFill="1" applyBorder="1" applyAlignment="1">
      <alignment/>
    </xf>
    <xf numFmtId="0" fontId="21" fillId="3" borderId="26" xfId="0" applyFont="1" applyFill="1" applyBorder="1" applyAlignment="1">
      <alignment/>
    </xf>
    <xf numFmtId="0" fontId="21" fillId="3" borderId="2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3" fontId="13" fillId="3" borderId="28" xfId="0" applyNumberFormat="1" applyFont="1" applyFill="1" applyBorder="1" applyAlignment="1">
      <alignment/>
    </xf>
    <xf numFmtId="3" fontId="13" fillId="3" borderId="29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17" fillId="3" borderId="18" xfId="0" applyFont="1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17" fillId="4" borderId="3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" xfId="0" applyFont="1" applyBorder="1" applyAlignment="1">
      <alignment/>
    </xf>
    <xf numFmtId="0" fontId="26" fillId="0" borderId="33" xfId="0" applyFont="1" applyBorder="1" applyAlignment="1">
      <alignment/>
    </xf>
    <xf numFmtId="0" fontId="17" fillId="6" borderId="30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10" fillId="3" borderId="23" xfId="0" applyNumberFormat="1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34" xfId="0" applyFont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Fill="1" applyBorder="1" applyAlignment="1">
      <alignment/>
    </xf>
    <xf numFmtId="0" fontId="6" fillId="2" borderId="31" xfId="0" applyFont="1" applyFill="1" applyBorder="1" applyAlignment="1">
      <alignment wrapText="1"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2" borderId="34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3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7" fillId="8" borderId="37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6" fillId="2" borderId="39" xfId="0" applyFont="1" applyFill="1" applyBorder="1" applyAlignment="1">
      <alignment/>
    </xf>
    <xf numFmtId="0" fontId="7" fillId="0" borderId="40" xfId="0" applyFont="1" applyBorder="1" applyAlignment="1">
      <alignment/>
    </xf>
    <xf numFmtId="0" fontId="10" fillId="3" borderId="41" xfId="0" applyFont="1" applyFill="1" applyBorder="1" applyAlignment="1">
      <alignment/>
    </xf>
    <xf numFmtId="0" fontId="7" fillId="0" borderId="4" xfId="0" applyFont="1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30" xfId="0" applyFont="1" applyFill="1" applyBorder="1" applyAlignment="1">
      <alignment/>
    </xf>
    <xf numFmtId="0" fontId="6" fillId="3" borderId="7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/>
    </xf>
    <xf numFmtId="9" fontId="22" fillId="7" borderId="7" xfId="0" applyNumberFormat="1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/>
    </xf>
    <xf numFmtId="0" fontId="6" fillId="4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10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center" wrapText="1"/>
    </xf>
    <xf numFmtId="0" fontId="30" fillId="0" borderId="1" xfId="0" applyNumberFormat="1" applyFont="1" applyBorder="1" applyAlignment="1">
      <alignment horizontal="right"/>
    </xf>
    <xf numFmtId="0" fontId="30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11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6" fillId="9" borderId="1" xfId="0" applyNumberFormat="1" applyFont="1" applyFill="1" applyBorder="1" applyAlignment="1">
      <alignment horizontal="right"/>
    </xf>
    <xf numFmtId="0" fontId="6" fillId="9" borderId="1" xfId="0" applyFont="1" applyFill="1" applyBorder="1" applyAlignment="1">
      <alignment horizontal="right" wrapText="1"/>
    </xf>
    <xf numFmtId="0" fontId="6" fillId="10" borderId="1" xfId="0" applyFont="1" applyFill="1" applyBorder="1" applyAlignment="1">
      <alignment horizontal="right" wrapText="1"/>
    </xf>
    <xf numFmtId="0" fontId="5" fillId="12" borderId="1" xfId="0" applyNumberFormat="1" applyFont="1" applyFill="1" applyBorder="1" applyAlignment="1">
      <alignment horizontal="right"/>
    </xf>
    <xf numFmtId="0" fontId="30" fillId="10" borderId="1" xfId="0" applyFont="1" applyFill="1" applyBorder="1" applyAlignment="1">
      <alignment horizontal="left" wrapText="1"/>
    </xf>
    <xf numFmtId="0" fontId="30" fillId="12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 wrapText="1"/>
    </xf>
    <xf numFmtId="0" fontId="31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 wrapText="1"/>
    </xf>
    <xf numFmtId="0" fontId="31" fillId="0" borderId="1" xfId="0" applyNumberFormat="1" applyFont="1" applyFill="1" applyBorder="1" applyAlignment="1">
      <alignment horizontal="right"/>
    </xf>
    <xf numFmtId="0" fontId="5" fillId="13" borderId="1" xfId="0" applyFont="1" applyFill="1" applyBorder="1" applyAlignment="1">
      <alignment wrapText="1"/>
    </xf>
    <xf numFmtId="0" fontId="5" fillId="14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wrapText="1"/>
      <protection locked="0"/>
    </xf>
    <xf numFmtId="0" fontId="33" fillId="0" borderId="0" xfId="0" applyFont="1" applyAlignment="1" applyProtection="1">
      <alignment/>
      <protection locked="0"/>
    </xf>
    <xf numFmtId="0" fontId="33" fillId="0" borderId="22" xfId="0" applyFont="1" applyBorder="1" applyAlignment="1" applyProtection="1">
      <alignment/>
      <protection locked="0"/>
    </xf>
    <xf numFmtId="0" fontId="33" fillId="0" borderId="37" xfId="0" applyFont="1" applyBorder="1" applyAlignment="1" applyProtection="1">
      <alignment wrapText="1"/>
      <protection locked="0"/>
    </xf>
    <xf numFmtId="0" fontId="33" fillId="0" borderId="42" xfId="0" applyFont="1" applyBorder="1" applyAlignment="1" applyProtection="1">
      <alignment horizontal="right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Continuous" vertical="center" wrapText="1"/>
      <protection locked="0"/>
    </xf>
    <xf numFmtId="3" fontId="33" fillId="0" borderId="1" xfId="0" applyNumberFormat="1" applyFont="1" applyBorder="1" applyAlignment="1" applyProtection="1">
      <alignment/>
      <protection/>
    </xf>
    <xf numFmtId="3" fontId="33" fillId="0" borderId="0" xfId="0" applyNumberFormat="1" applyFont="1" applyAlignment="1">
      <alignment/>
    </xf>
    <xf numFmtId="0" fontId="33" fillId="12" borderId="1" xfId="0" applyFont="1" applyFill="1" applyBorder="1" applyAlignment="1" applyProtection="1">
      <alignment wrapText="1"/>
      <protection locked="0"/>
    </xf>
    <xf numFmtId="3" fontId="32" fillId="0" borderId="0" xfId="0" applyNumberFormat="1" applyFont="1" applyAlignment="1">
      <alignment/>
    </xf>
    <xf numFmtId="3" fontId="33" fillId="12" borderId="1" xfId="0" applyNumberFormat="1" applyFont="1" applyFill="1" applyBorder="1" applyAlignment="1" applyProtection="1">
      <alignment/>
      <protection/>
    </xf>
    <xf numFmtId="0" fontId="33" fillId="12" borderId="1" xfId="0" applyFont="1" applyFill="1" applyBorder="1" applyAlignment="1" applyProtection="1">
      <alignment/>
      <protection/>
    </xf>
    <xf numFmtId="0" fontId="33" fillId="0" borderId="1" xfId="0" applyFont="1" applyBorder="1" applyAlignment="1" applyProtection="1">
      <alignment/>
      <protection/>
    </xf>
    <xf numFmtId="0" fontId="33" fillId="0" borderId="1" xfId="0" applyFont="1" applyBorder="1" applyAlignment="1" applyProtection="1">
      <alignment wrapText="1"/>
      <protection locked="0"/>
    </xf>
    <xf numFmtId="0" fontId="33" fillId="0" borderId="1" xfId="0" applyFont="1" applyBorder="1" applyAlignment="1" applyProtection="1">
      <alignment/>
      <protection locked="0"/>
    </xf>
    <xf numFmtId="0" fontId="33" fillId="0" borderId="1" xfId="0" applyFont="1" applyFill="1" applyBorder="1" applyAlignment="1" applyProtection="1">
      <alignment/>
      <protection/>
    </xf>
    <xf numFmtId="0" fontId="33" fillId="0" borderId="1" xfId="0" applyFont="1" applyFill="1" applyBorder="1" applyAlignment="1" applyProtection="1">
      <alignment/>
      <protection locked="0"/>
    </xf>
    <xf numFmtId="0" fontId="33" fillId="0" borderId="1" xfId="0" applyFont="1" applyBorder="1" applyAlignment="1" applyProtection="1">
      <alignment vertical="top" wrapText="1"/>
      <protection locked="0"/>
    </xf>
    <xf numFmtId="0" fontId="33" fillId="0" borderId="1" xfId="0" applyFont="1" applyFill="1" applyBorder="1" applyAlignment="1">
      <alignment horizontal="left" wrapText="1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3" fontId="33" fillId="0" borderId="1" xfId="0" applyNumberFormat="1" applyFont="1" applyBorder="1" applyAlignment="1" applyProtection="1">
      <alignment/>
      <protection locked="0"/>
    </xf>
    <xf numFmtId="3" fontId="33" fillId="0" borderId="0" xfId="0" applyNumberFormat="1" applyFont="1" applyFill="1" applyBorder="1" applyAlignment="1" applyProtection="1">
      <alignment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3" fillId="3" borderId="2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2" fillId="0" borderId="22" xfId="0" applyFont="1" applyBorder="1" applyAlignment="1" applyProtection="1">
      <alignment horizontal="center" wrapText="1"/>
      <protection locked="0"/>
    </xf>
    <xf numFmtId="0" fontId="32" fillId="0" borderId="37" xfId="0" applyFont="1" applyBorder="1" applyAlignment="1" applyProtection="1">
      <alignment horizontal="center" wrapText="1"/>
      <protection locked="0"/>
    </xf>
    <xf numFmtId="0" fontId="32" fillId="0" borderId="42" xfId="0" applyFont="1" applyBorder="1" applyAlignment="1" applyProtection="1">
      <alignment horizont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34" fillId="0" borderId="38" xfId="0" applyFont="1" applyBorder="1" applyAlignment="1" applyProtection="1">
      <alignment horizontal="left" wrapText="1"/>
      <protection locked="0"/>
    </xf>
    <xf numFmtId="0" fontId="33" fillId="0" borderId="0" xfId="0" applyFont="1" applyBorder="1" applyAlignment="1" applyProtection="1">
      <alignment horizontal="left" wrapText="1"/>
      <protection locked="0"/>
    </xf>
    <xf numFmtId="0" fontId="32" fillId="0" borderId="22" xfId="0" applyFont="1" applyBorder="1" applyAlignment="1" applyProtection="1">
      <alignment wrapText="1"/>
      <protection locked="0"/>
    </xf>
    <xf numFmtId="0" fontId="32" fillId="0" borderId="42" xfId="0" applyFont="1" applyBorder="1" applyAlignment="1" applyProtection="1">
      <alignment wrapText="1"/>
      <protection locked="0"/>
    </xf>
    <xf numFmtId="0" fontId="32" fillId="12" borderId="22" xfId="0" applyFont="1" applyFill="1" applyBorder="1" applyAlignment="1" applyProtection="1">
      <alignment wrapText="1"/>
      <protection locked="0"/>
    </xf>
    <xf numFmtId="0" fontId="32" fillId="12" borderId="42" xfId="0" applyFont="1" applyFill="1" applyBorder="1" applyAlignment="1" applyProtection="1">
      <alignment wrapText="1"/>
      <protection locked="0"/>
    </xf>
    <xf numFmtId="0" fontId="32" fillId="0" borderId="22" xfId="0" applyFont="1" applyBorder="1" applyAlignment="1" applyProtection="1">
      <alignment horizontal="left" wrapText="1"/>
      <protection locked="0"/>
    </xf>
    <xf numFmtId="0" fontId="32" fillId="0" borderId="42" xfId="0" applyFont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left"/>
    </xf>
    <xf numFmtId="0" fontId="21" fillId="3" borderId="46" xfId="0" applyFont="1" applyFill="1" applyBorder="1" applyAlignment="1">
      <alignment horizontal="left"/>
    </xf>
    <xf numFmtId="0" fontId="21" fillId="3" borderId="30" xfId="0" applyFont="1" applyFill="1" applyBorder="1" applyAlignment="1">
      <alignment horizontal="left"/>
    </xf>
    <xf numFmtId="0" fontId="21" fillId="3" borderId="4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7"/>
  <sheetViews>
    <sheetView workbookViewId="0" topLeftCell="A49">
      <selection activeCell="F37" sqref="F37"/>
    </sheetView>
  </sheetViews>
  <sheetFormatPr defaultColWidth="9.140625" defaultRowHeight="12"/>
  <cols>
    <col min="1" max="1" width="47.28125" style="1" customWidth="1"/>
    <col min="2" max="2" width="7.421875" style="1" customWidth="1"/>
    <col min="3" max="3" width="10.28125" style="1" customWidth="1"/>
    <col min="4" max="4" width="10.28125" style="1" hidden="1" customWidth="1"/>
    <col min="5" max="7" width="10.28125" style="1" customWidth="1"/>
    <col min="8" max="8" width="10.28125" style="1" hidden="1" customWidth="1"/>
    <col min="9" max="11" width="10.28125" style="1" customWidth="1"/>
    <col min="12" max="12" width="10.28125" style="1" hidden="1" customWidth="1"/>
    <col min="13" max="14" width="10.28125" style="1" customWidth="1"/>
    <col min="15" max="16384" width="9.28125" style="1" customWidth="1"/>
  </cols>
  <sheetData>
    <row r="2" spans="1:14" ht="15.75">
      <c r="A2" s="306" t="s">
        <v>202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4:14" ht="12.75">
      <c r="D3" s="5"/>
      <c r="E3" s="5"/>
      <c r="F3" s="5"/>
      <c r="G3" s="5"/>
      <c r="L3" s="2"/>
      <c r="M3" s="2" t="s">
        <v>201</v>
      </c>
      <c r="N3" s="2"/>
    </row>
    <row r="4" spans="1:11" ht="12.75">
      <c r="A4" s="307" t="s">
        <v>484</v>
      </c>
      <c r="B4" s="307"/>
      <c r="C4" s="307"/>
      <c r="D4" s="307"/>
      <c r="E4" s="307"/>
      <c r="F4" s="307"/>
      <c r="G4" s="307"/>
      <c r="H4" s="307"/>
      <c r="I4" s="307"/>
      <c r="J4" s="307"/>
      <c r="K4" s="5"/>
    </row>
    <row r="5" ht="12.75" customHeight="1"/>
    <row r="6" spans="1:14" s="46" customFormat="1" ht="12.75" customHeight="1">
      <c r="A6" s="311" t="s">
        <v>78</v>
      </c>
      <c r="B6" s="311" t="s">
        <v>16</v>
      </c>
      <c r="C6" s="308" t="s">
        <v>80</v>
      </c>
      <c r="D6" s="309"/>
      <c r="E6" s="309"/>
      <c r="F6" s="309"/>
      <c r="G6" s="308" t="s">
        <v>14</v>
      </c>
      <c r="H6" s="309"/>
      <c r="I6" s="309"/>
      <c r="J6" s="309"/>
      <c r="K6" s="308" t="s">
        <v>15</v>
      </c>
      <c r="L6" s="309"/>
      <c r="M6" s="309"/>
      <c r="N6" s="310"/>
    </row>
    <row r="7" spans="1:14" s="46" customFormat="1" ht="12.75" customHeight="1">
      <c r="A7" s="311"/>
      <c r="B7" s="311"/>
      <c r="C7" s="312" t="s">
        <v>482</v>
      </c>
      <c r="D7" s="312" t="s">
        <v>230</v>
      </c>
      <c r="E7" s="89" t="s">
        <v>318</v>
      </c>
      <c r="F7" s="312" t="s">
        <v>483</v>
      </c>
      <c r="G7" s="312" t="s">
        <v>482</v>
      </c>
      <c r="H7" s="312" t="s">
        <v>230</v>
      </c>
      <c r="I7" s="89" t="s">
        <v>318</v>
      </c>
      <c r="J7" s="312" t="s">
        <v>483</v>
      </c>
      <c r="K7" s="312" t="s">
        <v>482</v>
      </c>
      <c r="L7" s="312" t="s">
        <v>230</v>
      </c>
      <c r="M7" s="89" t="s">
        <v>318</v>
      </c>
      <c r="N7" s="312" t="s">
        <v>483</v>
      </c>
    </row>
    <row r="8" spans="1:14" s="46" customFormat="1" ht="12">
      <c r="A8" s="311"/>
      <c r="B8" s="311"/>
      <c r="C8" s="313"/>
      <c r="D8" s="313"/>
      <c r="E8" s="89" t="s">
        <v>324</v>
      </c>
      <c r="F8" s="313"/>
      <c r="G8" s="313"/>
      <c r="H8" s="313"/>
      <c r="I8" s="89" t="s">
        <v>324</v>
      </c>
      <c r="J8" s="313"/>
      <c r="K8" s="313"/>
      <c r="L8" s="313"/>
      <c r="M8" s="89" t="s">
        <v>324</v>
      </c>
      <c r="N8" s="313"/>
    </row>
    <row r="9" spans="1:14" s="46" customFormat="1" ht="12">
      <c r="A9" s="311"/>
      <c r="B9" s="311"/>
      <c r="C9" s="314"/>
      <c r="D9" s="314"/>
      <c r="E9" s="90"/>
      <c r="F9" s="314"/>
      <c r="G9" s="314"/>
      <c r="H9" s="314"/>
      <c r="I9" s="90"/>
      <c r="J9" s="314"/>
      <c r="K9" s="314"/>
      <c r="L9" s="314"/>
      <c r="M9" s="90"/>
      <c r="N9" s="314"/>
    </row>
    <row r="10" spans="1:14" s="46" customFormat="1" ht="12">
      <c r="A10" s="26" t="s">
        <v>224</v>
      </c>
      <c r="B10" s="47" t="s">
        <v>105</v>
      </c>
      <c r="C10" s="48">
        <f aca="true" t="shared" si="0" ref="C10:D16">K10</f>
        <v>127433</v>
      </c>
      <c r="D10" s="48">
        <f t="shared" si="0"/>
        <v>150000</v>
      </c>
      <c r="E10" s="48">
        <f>I10+M10</f>
        <v>130000</v>
      </c>
      <c r="F10" s="48">
        <f aca="true" t="shared" si="1" ref="F10:F16">J10+N10</f>
        <v>116597</v>
      </c>
      <c r="G10" s="49"/>
      <c r="H10" s="26"/>
      <c r="I10" s="26"/>
      <c r="J10" s="26"/>
      <c r="K10" s="26">
        <v>127433</v>
      </c>
      <c r="L10" s="26">
        <v>150000</v>
      </c>
      <c r="M10" s="26">
        <v>130000</v>
      </c>
      <c r="N10" s="26">
        <v>116597</v>
      </c>
    </row>
    <row r="11" spans="1:14" s="46" customFormat="1" ht="12">
      <c r="A11" s="26" t="s">
        <v>17</v>
      </c>
      <c r="B11" s="47" t="s">
        <v>2</v>
      </c>
      <c r="C11" s="48">
        <f t="shared" si="0"/>
        <v>1556616</v>
      </c>
      <c r="D11" s="48">
        <f t="shared" si="0"/>
        <v>1430000</v>
      </c>
      <c r="E11" s="48">
        <f aca="true" t="shared" si="2" ref="E11:E16">I11+M11</f>
        <v>2000000</v>
      </c>
      <c r="F11" s="48">
        <f t="shared" si="1"/>
        <v>1545791</v>
      </c>
      <c r="G11" s="49"/>
      <c r="H11" s="26"/>
      <c r="I11" s="26"/>
      <c r="J11" s="26"/>
      <c r="K11" s="26">
        <v>1556616</v>
      </c>
      <c r="L11" s="26">
        <v>1430000</v>
      </c>
      <c r="M11" s="26">
        <v>2000000</v>
      </c>
      <c r="N11" s="26">
        <v>1545791</v>
      </c>
    </row>
    <row r="12" spans="1:14" s="46" customFormat="1" ht="12">
      <c r="A12" s="26" t="s">
        <v>18</v>
      </c>
      <c r="B12" s="47" t="s">
        <v>19</v>
      </c>
      <c r="C12" s="48">
        <f t="shared" si="0"/>
        <v>0</v>
      </c>
      <c r="D12" s="48">
        <f t="shared" si="0"/>
        <v>0</v>
      </c>
      <c r="E12" s="48">
        <f t="shared" si="2"/>
        <v>0</v>
      </c>
      <c r="F12" s="48">
        <f t="shared" si="1"/>
        <v>4</v>
      </c>
      <c r="G12" s="49"/>
      <c r="H12" s="26"/>
      <c r="I12" s="26"/>
      <c r="J12" s="26"/>
      <c r="K12" s="26"/>
      <c r="L12" s="26"/>
      <c r="M12" s="26"/>
      <c r="N12" s="26">
        <v>4</v>
      </c>
    </row>
    <row r="13" spans="1:14" s="46" customFormat="1" ht="12">
      <c r="A13" s="26" t="s">
        <v>20</v>
      </c>
      <c r="B13" s="47" t="s">
        <v>21</v>
      </c>
      <c r="C13" s="48">
        <f t="shared" si="0"/>
        <v>662332</v>
      </c>
      <c r="D13" s="48">
        <f t="shared" si="0"/>
        <v>500000</v>
      </c>
      <c r="E13" s="48">
        <f t="shared" si="2"/>
        <v>520000</v>
      </c>
      <c r="F13" s="48">
        <f t="shared" si="1"/>
        <v>539350</v>
      </c>
      <c r="G13" s="49"/>
      <c r="H13" s="26"/>
      <c r="I13" s="26"/>
      <c r="J13" s="26"/>
      <c r="K13" s="26">
        <v>662332</v>
      </c>
      <c r="L13" s="26">
        <v>500000</v>
      </c>
      <c r="M13" s="26">
        <v>520000</v>
      </c>
      <c r="N13" s="26">
        <v>539350</v>
      </c>
    </row>
    <row r="14" spans="1:14" s="46" customFormat="1" ht="12">
      <c r="A14" s="26" t="s">
        <v>151</v>
      </c>
      <c r="B14" s="47" t="s">
        <v>22</v>
      </c>
      <c r="C14" s="48">
        <f t="shared" si="0"/>
        <v>1908938</v>
      </c>
      <c r="D14" s="48">
        <f t="shared" si="0"/>
        <v>2700000</v>
      </c>
      <c r="E14" s="48">
        <f t="shared" si="2"/>
        <v>2000000</v>
      </c>
      <c r="F14" s="48">
        <f t="shared" si="1"/>
        <v>1363292</v>
      </c>
      <c r="G14" s="49"/>
      <c r="H14" s="26"/>
      <c r="I14" s="26"/>
      <c r="J14" s="26"/>
      <c r="K14" s="26">
        <v>1908938</v>
      </c>
      <c r="L14" s="26">
        <v>2700000</v>
      </c>
      <c r="M14" s="26">
        <v>2000000</v>
      </c>
      <c r="N14" s="26">
        <v>1363292</v>
      </c>
    </row>
    <row r="15" spans="1:14" s="46" customFormat="1" ht="12">
      <c r="A15" s="26" t="s">
        <v>250</v>
      </c>
      <c r="B15" s="47" t="s">
        <v>249</v>
      </c>
      <c r="C15" s="48">
        <f>K15</f>
        <v>706637</v>
      </c>
      <c r="D15" s="48"/>
      <c r="E15" s="48">
        <f t="shared" si="2"/>
        <v>950000</v>
      </c>
      <c r="F15" s="48">
        <f t="shared" si="1"/>
        <v>931109</v>
      </c>
      <c r="G15" s="49"/>
      <c r="H15" s="26"/>
      <c r="I15" s="26"/>
      <c r="J15" s="26"/>
      <c r="K15" s="26">
        <v>706637</v>
      </c>
      <c r="L15" s="26"/>
      <c r="M15" s="26">
        <v>950000</v>
      </c>
      <c r="N15" s="26">
        <v>931109</v>
      </c>
    </row>
    <row r="16" spans="1:14" s="46" customFormat="1" ht="12">
      <c r="A16" s="26" t="s">
        <v>84</v>
      </c>
      <c r="B16" s="47" t="s">
        <v>83</v>
      </c>
      <c r="C16" s="48">
        <f t="shared" si="0"/>
        <v>2434</v>
      </c>
      <c r="D16" s="48">
        <f t="shared" si="0"/>
        <v>10000</v>
      </c>
      <c r="E16" s="48">
        <f t="shared" si="2"/>
        <v>2500</v>
      </c>
      <c r="F16" s="48">
        <f t="shared" si="1"/>
        <v>487</v>
      </c>
      <c r="G16" s="49"/>
      <c r="H16" s="26"/>
      <c r="I16" s="26"/>
      <c r="J16" s="26"/>
      <c r="K16" s="26">
        <v>2434</v>
      </c>
      <c r="L16" s="26">
        <v>10000</v>
      </c>
      <c r="M16" s="26">
        <v>2500</v>
      </c>
      <c r="N16" s="26">
        <v>487</v>
      </c>
    </row>
    <row r="17" spans="1:14" s="46" customFormat="1" ht="12">
      <c r="A17" s="71" t="s">
        <v>57</v>
      </c>
      <c r="B17" s="73"/>
      <c r="C17" s="71">
        <f>SUM(C10:C16)</f>
        <v>4964390</v>
      </c>
      <c r="D17" s="71">
        <f>SUM(D10:D16)</f>
        <v>4790000</v>
      </c>
      <c r="E17" s="71">
        <f>M17</f>
        <v>5602500</v>
      </c>
      <c r="F17" s="71">
        <f>N17</f>
        <v>4496630</v>
      </c>
      <c r="G17" s="71">
        <f>SUM(G10:G16)</f>
        <v>0</v>
      </c>
      <c r="H17" s="71"/>
      <c r="I17" s="71">
        <f aca="true" t="shared" si="3" ref="I17:N17">SUM(I10:I16)</f>
        <v>0</v>
      </c>
      <c r="J17" s="71">
        <f t="shared" si="3"/>
        <v>0</v>
      </c>
      <c r="K17" s="71">
        <f t="shared" si="3"/>
        <v>4964390</v>
      </c>
      <c r="L17" s="71">
        <f t="shared" si="3"/>
        <v>4790000</v>
      </c>
      <c r="M17" s="71">
        <f t="shared" si="3"/>
        <v>5602500</v>
      </c>
      <c r="N17" s="71">
        <f t="shared" si="3"/>
        <v>4496630</v>
      </c>
    </row>
    <row r="18" spans="1:14" s="46" customFormat="1" ht="12">
      <c r="A18" s="26" t="s">
        <v>152</v>
      </c>
      <c r="B18" s="47" t="s">
        <v>23</v>
      </c>
      <c r="C18" s="48">
        <f aca="true" t="shared" si="4" ref="C18:C37">K18+G18</f>
        <v>202463</v>
      </c>
      <c r="D18" s="48">
        <f>L18</f>
        <v>237712</v>
      </c>
      <c r="E18" s="48">
        <f aca="true" t="shared" si="5" ref="E18:E45">I18+M18</f>
        <v>200000</v>
      </c>
      <c r="F18" s="48">
        <f aca="true" t="shared" si="6" ref="F18:F47">J18+N18</f>
        <v>174118</v>
      </c>
      <c r="G18" s="26"/>
      <c r="H18" s="26"/>
      <c r="I18" s="26"/>
      <c r="J18" s="26"/>
      <c r="K18" s="26">
        <v>202463</v>
      </c>
      <c r="L18" s="26">
        <v>237712</v>
      </c>
      <c r="M18" s="26">
        <v>200000</v>
      </c>
      <c r="N18" s="26">
        <v>174118</v>
      </c>
    </row>
    <row r="19" spans="1:14" s="46" customFormat="1" ht="12">
      <c r="A19" s="26" t="s">
        <v>24</v>
      </c>
      <c r="B19" s="47" t="s">
        <v>25</v>
      </c>
      <c r="C19" s="48">
        <f t="shared" si="4"/>
        <v>99038</v>
      </c>
      <c r="D19" s="48">
        <f aca="true" t="shared" si="7" ref="D19:D26">L19</f>
        <v>100000</v>
      </c>
      <c r="E19" s="48">
        <f t="shared" si="5"/>
        <v>130000</v>
      </c>
      <c r="F19" s="48">
        <f t="shared" si="6"/>
        <v>123143</v>
      </c>
      <c r="G19" s="26"/>
      <c r="H19" s="26"/>
      <c r="I19" s="26"/>
      <c r="J19" s="26"/>
      <c r="K19" s="26">
        <v>99038</v>
      </c>
      <c r="L19" s="26">
        <v>100000</v>
      </c>
      <c r="M19" s="26">
        <v>130000</v>
      </c>
      <c r="N19" s="26">
        <v>123143</v>
      </c>
    </row>
    <row r="20" spans="1:14" s="46" customFormat="1" ht="12">
      <c r="A20" s="26" t="s">
        <v>26</v>
      </c>
      <c r="B20" s="47" t="s">
        <v>27</v>
      </c>
      <c r="C20" s="48">
        <f t="shared" si="4"/>
        <v>458407</v>
      </c>
      <c r="D20" s="48">
        <f t="shared" si="7"/>
        <v>400000</v>
      </c>
      <c r="E20" s="48">
        <f t="shared" si="5"/>
        <v>482500</v>
      </c>
      <c r="F20" s="48">
        <f t="shared" si="6"/>
        <v>441337</v>
      </c>
      <c r="G20" s="26"/>
      <c r="H20" s="26"/>
      <c r="I20" s="26"/>
      <c r="J20" s="26"/>
      <c r="K20" s="26">
        <v>458407</v>
      </c>
      <c r="L20" s="26">
        <v>400000</v>
      </c>
      <c r="M20" s="26">
        <v>482500</v>
      </c>
      <c r="N20" s="26">
        <v>441337</v>
      </c>
    </row>
    <row r="21" spans="1:14" s="46" customFormat="1" ht="12">
      <c r="A21" s="26" t="s">
        <v>28</v>
      </c>
      <c r="B21" s="47" t="s">
        <v>29</v>
      </c>
      <c r="C21" s="48">
        <f t="shared" si="4"/>
        <v>0</v>
      </c>
      <c r="D21" s="48">
        <f t="shared" si="7"/>
        <v>140000</v>
      </c>
      <c r="E21" s="48">
        <f t="shared" si="5"/>
        <v>120000</v>
      </c>
      <c r="F21" s="48">
        <f t="shared" si="6"/>
        <v>167067</v>
      </c>
      <c r="G21" s="26"/>
      <c r="H21" s="26"/>
      <c r="I21" s="26"/>
      <c r="J21" s="26"/>
      <c r="K21" s="26"/>
      <c r="L21" s="26">
        <v>140000</v>
      </c>
      <c r="M21" s="26">
        <v>120000</v>
      </c>
      <c r="N21" s="26">
        <v>167067</v>
      </c>
    </row>
    <row r="22" spans="1:14" s="46" customFormat="1" ht="12">
      <c r="A22" s="26" t="s">
        <v>30</v>
      </c>
      <c r="B22" s="47" t="s">
        <v>10</v>
      </c>
      <c r="C22" s="48">
        <f t="shared" si="4"/>
        <v>2544</v>
      </c>
      <c r="D22" s="48">
        <f t="shared" si="7"/>
        <v>30000</v>
      </c>
      <c r="E22" s="48">
        <f t="shared" si="5"/>
        <v>2600</v>
      </c>
      <c r="F22" s="48">
        <f t="shared" si="6"/>
        <v>1884</v>
      </c>
      <c r="G22" s="26"/>
      <c r="H22" s="26"/>
      <c r="I22" s="26"/>
      <c r="J22" s="26"/>
      <c r="K22" s="26">
        <v>2544</v>
      </c>
      <c r="L22" s="26">
        <v>30000</v>
      </c>
      <c r="M22" s="26">
        <v>2600</v>
      </c>
      <c r="N22" s="26">
        <v>1884</v>
      </c>
    </row>
    <row r="23" spans="1:14" s="46" customFormat="1" ht="12" hidden="1">
      <c r="A23" s="26" t="s">
        <v>147</v>
      </c>
      <c r="B23" s="47" t="s">
        <v>146</v>
      </c>
      <c r="C23" s="48">
        <f t="shared" si="4"/>
        <v>0</v>
      </c>
      <c r="D23" s="48">
        <f t="shared" si="7"/>
        <v>0</v>
      </c>
      <c r="E23" s="48">
        <f t="shared" si="5"/>
        <v>0</v>
      </c>
      <c r="F23" s="48">
        <f t="shared" si="6"/>
        <v>0</v>
      </c>
      <c r="G23" s="26"/>
      <c r="H23" s="26"/>
      <c r="I23" s="26"/>
      <c r="J23" s="26"/>
      <c r="K23" s="26"/>
      <c r="L23" s="26"/>
      <c r="M23" s="26"/>
      <c r="N23" s="26"/>
    </row>
    <row r="24" spans="1:14" s="46" customFormat="1" ht="12">
      <c r="A24" s="26" t="s">
        <v>81</v>
      </c>
      <c r="B24" s="47" t="s">
        <v>31</v>
      </c>
      <c r="C24" s="48">
        <f t="shared" si="4"/>
        <v>41776</v>
      </c>
      <c r="D24" s="48">
        <f t="shared" si="7"/>
        <v>52000</v>
      </c>
      <c r="E24" s="48">
        <f t="shared" si="5"/>
        <v>95000</v>
      </c>
      <c r="F24" s="48">
        <f t="shared" si="6"/>
        <v>36648</v>
      </c>
      <c r="G24" s="26"/>
      <c r="H24" s="26"/>
      <c r="I24" s="26"/>
      <c r="J24" s="26"/>
      <c r="K24" s="26">
        <v>41776</v>
      </c>
      <c r="L24" s="26">
        <v>52000</v>
      </c>
      <c r="M24" s="26">
        <v>95000</v>
      </c>
      <c r="N24" s="26">
        <v>36648</v>
      </c>
    </row>
    <row r="25" spans="1:14" s="46" customFormat="1" ht="12">
      <c r="A25" s="26" t="s">
        <v>153</v>
      </c>
      <c r="B25" s="47" t="s">
        <v>32</v>
      </c>
      <c r="C25" s="48">
        <f t="shared" si="4"/>
        <v>1120</v>
      </c>
      <c r="D25" s="48">
        <f t="shared" si="7"/>
        <v>1200</v>
      </c>
      <c r="E25" s="48">
        <f t="shared" si="5"/>
        <v>1000</v>
      </c>
      <c r="F25" s="48">
        <f t="shared" si="6"/>
        <v>1508</v>
      </c>
      <c r="G25" s="26"/>
      <c r="H25" s="26"/>
      <c r="I25" s="26"/>
      <c r="J25" s="26"/>
      <c r="K25" s="26">
        <v>1120</v>
      </c>
      <c r="L25" s="26">
        <v>1200</v>
      </c>
      <c r="M25" s="26">
        <v>1000</v>
      </c>
      <c r="N25" s="26">
        <v>1508</v>
      </c>
    </row>
    <row r="26" spans="1:14" s="46" customFormat="1" ht="12">
      <c r="A26" s="26" t="s">
        <v>154</v>
      </c>
      <c r="B26" s="47" t="s">
        <v>33</v>
      </c>
      <c r="C26" s="48">
        <f t="shared" si="4"/>
        <v>54006</v>
      </c>
      <c r="D26" s="48">
        <f t="shared" si="7"/>
        <v>35000</v>
      </c>
      <c r="E26" s="48">
        <f t="shared" si="5"/>
        <v>55000</v>
      </c>
      <c r="F26" s="48">
        <f t="shared" si="6"/>
        <v>57478</v>
      </c>
      <c r="G26" s="26"/>
      <c r="H26" s="26"/>
      <c r="I26" s="26"/>
      <c r="J26" s="26"/>
      <c r="K26" s="26">
        <v>54006</v>
      </c>
      <c r="L26" s="26">
        <v>35000</v>
      </c>
      <c r="M26" s="26">
        <v>55000</v>
      </c>
      <c r="N26" s="26">
        <v>57478</v>
      </c>
    </row>
    <row r="27" spans="1:14" s="46" customFormat="1" ht="12">
      <c r="A27" s="26" t="s">
        <v>155</v>
      </c>
      <c r="B27" s="47" t="s">
        <v>34</v>
      </c>
      <c r="C27" s="48">
        <f t="shared" si="4"/>
        <v>47292</v>
      </c>
      <c r="D27" s="48">
        <f aca="true" t="shared" si="8" ref="D27:D47">L27</f>
        <v>85000</v>
      </c>
      <c r="E27" s="48">
        <f t="shared" si="5"/>
        <v>49000</v>
      </c>
      <c r="F27" s="48">
        <f t="shared" si="6"/>
        <v>71916</v>
      </c>
      <c r="G27" s="26"/>
      <c r="H27" s="26"/>
      <c r="I27" s="26"/>
      <c r="J27" s="26"/>
      <c r="K27" s="26">
        <v>47292</v>
      </c>
      <c r="L27" s="26">
        <v>85000</v>
      </c>
      <c r="M27" s="26">
        <v>49000</v>
      </c>
      <c r="N27" s="26">
        <v>71916</v>
      </c>
    </row>
    <row r="28" spans="1:14" s="46" customFormat="1" ht="12">
      <c r="A28" s="26" t="s">
        <v>35</v>
      </c>
      <c r="B28" s="47" t="s">
        <v>36</v>
      </c>
      <c r="C28" s="48">
        <f t="shared" si="4"/>
        <v>2689101</v>
      </c>
      <c r="D28" s="48">
        <f t="shared" si="8"/>
        <v>2147000</v>
      </c>
      <c r="E28" s="48">
        <f t="shared" si="5"/>
        <v>2670000</v>
      </c>
      <c r="F28" s="48">
        <f t="shared" si="6"/>
        <v>2422885</v>
      </c>
      <c r="G28" s="26"/>
      <c r="H28" s="26"/>
      <c r="I28" s="26"/>
      <c r="J28" s="26"/>
      <c r="K28" s="26">
        <v>2689101</v>
      </c>
      <c r="L28" s="26">
        <v>2147000</v>
      </c>
      <c r="M28" s="26">
        <v>2670000</v>
      </c>
      <c r="N28" s="26">
        <v>2422885</v>
      </c>
    </row>
    <row r="29" spans="1:14" s="46" customFormat="1" ht="12">
      <c r="A29" s="26" t="s">
        <v>77</v>
      </c>
      <c r="B29" s="47" t="s">
        <v>37</v>
      </c>
      <c r="C29" s="48">
        <f t="shared" si="4"/>
        <v>728293</v>
      </c>
      <c r="D29" s="48">
        <f t="shared" si="8"/>
        <v>1650000</v>
      </c>
      <c r="E29" s="48">
        <f t="shared" si="5"/>
        <v>900000</v>
      </c>
      <c r="F29" s="48">
        <f t="shared" si="6"/>
        <v>2008271</v>
      </c>
      <c r="G29" s="26"/>
      <c r="H29" s="26"/>
      <c r="I29" s="26"/>
      <c r="J29" s="26"/>
      <c r="K29" s="26">
        <v>728293</v>
      </c>
      <c r="L29" s="26">
        <v>1650000</v>
      </c>
      <c r="M29" s="26">
        <v>900000</v>
      </c>
      <c r="N29" s="26">
        <v>2008271</v>
      </c>
    </row>
    <row r="30" spans="1:14" s="46" customFormat="1" ht="12">
      <c r="A30" s="26" t="s">
        <v>38</v>
      </c>
      <c r="B30" s="47" t="s">
        <v>39</v>
      </c>
      <c r="C30" s="48">
        <f t="shared" si="4"/>
        <v>123265</v>
      </c>
      <c r="D30" s="48">
        <f t="shared" si="8"/>
        <v>200000</v>
      </c>
      <c r="E30" s="48">
        <f t="shared" si="5"/>
        <v>125000</v>
      </c>
      <c r="F30" s="48">
        <f t="shared" si="6"/>
        <v>121084</v>
      </c>
      <c r="G30" s="26"/>
      <c r="H30" s="26"/>
      <c r="I30" s="26"/>
      <c r="J30" s="26"/>
      <c r="K30" s="26">
        <v>123265</v>
      </c>
      <c r="L30" s="26">
        <v>200000</v>
      </c>
      <c r="M30" s="26">
        <v>125000</v>
      </c>
      <c r="N30" s="26">
        <v>121084</v>
      </c>
    </row>
    <row r="31" spans="1:14" s="46" customFormat="1" ht="12">
      <c r="A31" s="26" t="s">
        <v>40</v>
      </c>
      <c r="B31" s="47" t="s">
        <v>41</v>
      </c>
      <c r="C31" s="48">
        <f t="shared" si="4"/>
        <v>1420</v>
      </c>
      <c r="D31" s="48">
        <f t="shared" si="8"/>
        <v>1500</v>
      </c>
      <c r="E31" s="48">
        <f t="shared" si="5"/>
        <v>1500</v>
      </c>
      <c r="F31" s="48">
        <f t="shared" si="6"/>
        <v>2520</v>
      </c>
      <c r="G31" s="26"/>
      <c r="H31" s="26"/>
      <c r="I31" s="26"/>
      <c r="J31" s="26"/>
      <c r="K31" s="26">
        <v>1420</v>
      </c>
      <c r="L31" s="26">
        <v>1500</v>
      </c>
      <c r="M31" s="26">
        <v>1500</v>
      </c>
      <c r="N31" s="26">
        <v>2520</v>
      </c>
    </row>
    <row r="32" spans="1:14" s="46" customFormat="1" ht="12">
      <c r="A32" s="26" t="s">
        <v>144</v>
      </c>
      <c r="B32" s="47" t="s">
        <v>145</v>
      </c>
      <c r="C32" s="48">
        <f t="shared" si="4"/>
        <v>2498</v>
      </c>
      <c r="D32" s="48">
        <f t="shared" si="8"/>
        <v>1000</v>
      </c>
      <c r="E32" s="48">
        <f t="shared" si="5"/>
        <v>2500</v>
      </c>
      <c r="F32" s="48">
        <f t="shared" si="6"/>
        <v>1552</v>
      </c>
      <c r="G32" s="26"/>
      <c r="H32" s="26"/>
      <c r="I32" s="26"/>
      <c r="J32" s="26"/>
      <c r="K32" s="26">
        <v>2498</v>
      </c>
      <c r="L32" s="26">
        <v>1000</v>
      </c>
      <c r="M32" s="26">
        <v>2500</v>
      </c>
      <c r="N32" s="26">
        <v>1552</v>
      </c>
    </row>
    <row r="33" spans="1:14" s="46" customFormat="1" ht="12">
      <c r="A33" s="26" t="s">
        <v>42</v>
      </c>
      <c r="B33" s="47" t="s">
        <v>11</v>
      </c>
      <c r="C33" s="48">
        <f t="shared" si="4"/>
        <v>18306</v>
      </c>
      <c r="D33" s="48">
        <f t="shared" si="8"/>
        <v>10929</v>
      </c>
      <c r="E33" s="48">
        <f t="shared" si="5"/>
        <v>3000</v>
      </c>
      <c r="F33" s="48">
        <f t="shared" si="6"/>
        <v>16196</v>
      </c>
      <c r="G33" s="26"/>
      <c r="H33" s="26"/>
      <c r="I33" s="26"/>
      <c r="J33" s="26"/>
      <c r="K33" s="26">
        <v>18306</v>
      </c>
      <c r="L33" s="26">
        <v>10929</v>
      </c>
      <c r="M33" s="26">
        <v>3000</v>
      </c>
      <c r="N33" s="26">
        <v>16196</v>
      </c>
    </row>
    <row r="34" spans="1:14" s="46" customFormat="1" ht="12">
      <c r="A34" s="26" t="s">
        <v>156</v>
      </c>
      <c r="B34" s="47" t="s">
        <v>43</v>
      </c>
      <c r="C34" s="48">
        <f t="shared" si="4"/>
        <v>12621</v>
      </c>
      <c r="D34" s="48">
        <f t="shared" si="8"/>
        <v>0</v>
      </c>
      <c r="E34" s="48">
        <f t="shared" si="5"/>
        <v>0</v>
      </c>
      <c r="F34" s="48">
        <f t="shared" si="6"/>
        <v>1783</v>
      </c>
      <c r="G34" s="26"/>
      <c r="H34" s="26"/>
      <c r="I34" s="26"/>
      <c r="J34" s="26"/>
      <c r="K34" s="26">
        <v>12621</v>
      </c>
      <c r="L34" s="26"/>
      <c r="M34" s="26"/>
      <c r="N34" s="26">
        <v>1783</v>
      </c>
    </row>
    <row r="35" spans="1:14" s="46" customFormat="1" ht="12">
      <c r="A35" s="26" t="s">
        <v>44</v>
      </c>
      <c r="B35" s="47" t="s">
        <v>8</v>
      </c>
      <c r="C35" s="48">
        <f t="shared" si="4"/>
        <v>17712</v>
      </c>
      <c r="D35" s="48">
        <f t="shared" si="8"/>
        <v>20000</v>
      </c>
      <c r="E35" s="48">
        <f t="shared" si="5"/>
        <v>18000</v>
      </c>
      <c r="F35" s="48">
        <f t="shared" si="6"/>
        <v>243565</v>
      </c>
      <c r="G35" s="26"/>
      <c r="H35" s="26"/>
      <c r="I35" s="26"/>
      <c r="J35" s="26"/>
      <c r="K35" s="26">
        <v>17712</v>
      </c>
      <c r="L35" s="26">
        <v>20000</v>
      </c>
      <c r="M35" s="26">
        <v>18000</v>
      </c>
      <c r="N35" s="26">
        <v>243565</v>
      </c>
    </row>
    <row r="36" spans="1:14" s="46" customFormat="1" ht="12">
      <c r="A36" s="26" t="s">
        <v>161</v>
      </c>
      <c r="B36" s="47" t="s">
        <v>148</v>
      </c>
      <c r="C36" s="48">
        <f t="shared" si="4"/>
        <v>-51</v>
      </c>
      <c r="D36" s="48">
        <f t="shared" si="8"/>
        <v>0</v>
      </c>
      <c r="E36" s="48">
        <f t="shared" si="5"/>
        <v>0</v>
      </c>
      <c r="F36" s="48">
        <f t="shared" si="6"/>
        <v>0</v>
      </c>
      <c r="G36" s="26">
        <v>-51</v>
      </c>
      <c r="H36" s="26"/>
      <c r="I36" s="26"/>
      <c r="J36" s="26"/>
      <c r="K36" s="26"/>
      <c r="L36" s="26"/>
      <c r="M36" s="26"/>
      <c r="N36" s="26"/>
    </row>
    <row r="37" spans="1:14" s="46" customFormat="1" ht="12">
      <c r="A37" s="26" t="s">
        <v>86</v>
      </c>
      <c r="B37" s="47" t="s">
        <v>85</v>
      </c>
      <c r="C37" s="48">
        <f t="shared" si="4"/>
        <v>2083</v>
      </c>
      <c r="D37" s="48">
        <f t="shared" si="8"/>
        <v>2000</v>
      </c>
      <c r="E37" s="48">
        <f t="shared" si="5"/>
        <v>0</v>
      </c>
      <c r="F37" s="48">
        <f t="shared" si="6"/>
        <v>145</v>
      </c>
      <c r="G37" s="26"/>
      <c r="H37" s="26"/>
      <c r="I37" s="26"/>
      <c r="J37" s="26"/>
      <c r="K37" s="26">
        <v>2083</v>
      </c>
      <c r="L37" s="26">
        <v>2000</v>
      </c>
      <c r="M37" s="26"/>
      <c r="N37" s="26">
        <v>145</v>
      </c>
    </row>
    <row r="38" spans="1:14" s="46" customFormat="1" ht="12">
      <c r="A38" s="26" t="s">
        <v>45</v>
      </c>
      <c r="B38" s="47" t="s">
        <v>12</v>
      </c>
      <c r="C38" s="48">
        <f>K38+G38</f>
        <v>26606</v>
      </c>
      <c r="D38" s="48">
        <f t="shared" si="8"/>
        <v>12000</v>
      </c>
      <c r="E38" s="48">
        <f>I38+M38</f>
        <v>33168</v>
      </c>
      <c r="F38" s="48">
        <f t="shared" si="6"/>
        <v>30686</v>
      </c>
      <c r="G38" s="26">
        <v>4194</v>
      </c>
      <c r="H38" s="26"/>
      <c r="I38" s="26"/>
      <c r="J38" s="26"/>
      <c r="K38" s="26">
        <v>22412</v>
      </c>
      <c r="L38" s="26">
        <v>12000</v>
      </c>
      <c r="M38" s="26">
        <v>33168</v>
      </c>
      <c r="N38" s="26">
        <v>30686</v>
      </c>
    </row>
    <row r="39" spans="1:14" s="46" customFormat="1" ht="12">
      <c r="A39" s="26" t="s">
        <v>100</v>
      </c>
      <c r="B39" s="47" t="s">
        <v>46</v>
      </c>
      <c r="C39" s="48">
        <f aca="true" t="shared" si="9" ref="C39:C47">K39+G39</f>
        <v>-243796</v>
      </c>
      <c r="D39" s="48">
        <f t="shared" si="8"/>
        <v>-290000</v>
      </c>
      <c r="E39" s="48">
        <f t="shared" si="5"/>
        <v>-245000</v>
      </c>
      <c r="F39" s="48">
        <f t="shared" si="6"/>
        <v>-195353</v>
      </c>
      <c r="G39" s="26"/>
      <c r="H39" s="26"/>
      <c r="I39" s="26"/>
      <c r="J39" s="26"/>
      <c r="K39" s="26">
        <v>-243796</v>
      </c>
      <c r="L39" s="26">
        <v>-290000</v>
      </c>
      <c r="M39" s="26">
        <v>-245000</v>
      </c>
      <c r="N39" s="26">
        <v>-195353</v>
      </c>
    </row>
    <row r="40" spans="1:14" s="46" customFormat="1" ht="12">
      <c r="A40" s="26" t="s">
        <v>103</v>
      </c>
      <c r="B40" s="47" t="s">
        <v>73</v>
      </c>
      <c r="C40" s="48">
        <f t="shared" si="9"/>
        <v>-64372</v>
      </c>
      <c r="D40" s="48">
        <f t="shared" si="8"/>
        <v>-81000</v>
      </c>
      <c r="E40" s="48">
        <f t="shared" si="5"/>
        <v>-65225</v>
      </c>
      <c r="F40" s="48">
        <f t="shared" si="6"/>
        <v>-65658</v>
      </c>
      <c r="G40" s="26"/>
      <c r="H40" s="26"/>
      <c r="I40" s="26"/>
      <c r="J40" s="26"/>
      <c r="K40" s="26">
        <v>-64372</v>
      </c>
      <c r="L40" s="26">
        <v>-81000</v>
      </c>
      <c r="M40" s="26">
        <v>-65225</v>
      </c>
      <c r="N40" s="26">
        <v>-65658</v>
      </c>
    </row>
    <row r="41" spans="1:14" s="46" customFormat="1" ht="12">
      <c r="A41" s="26" t="s">
        <v>89</v>
      </c>
      <c r="B41" s="47" t="s">
        <v>94</v>
      </c>
      <c r="C41" s="48">
        <f t="shared" si="9"/>
        <v>33191</v>
      </c>
      <c r="D41" s="48">
        <f t="shared" si="8"/>
        <v>200000</v>
      </c>
      <c r="E41" s="48">
        <f t="shared" si="5"/>
        <v>50000</v>
      </c>
      <c r="F41" s="48">
        <f t="shared" si="6"/>
        <v>73843</v>
      </c>
      <c r="G41" s="26"/>
      <c r="H41" s="26"/>
      <c r="I41" s="26"/>
      <c r="J41" s="26"/>
      <c r="K41" s="26">
        <v>33191</v>
      </c>
      <c r="L41" s="26">
        <v>200000</v>
      </c>
      <c r="M41" s="26">
        <v>50000</v>
      </c>
      <c r="N41" s="26">
        <v>73843</v>
      </c>
    </row>
    <row r="42" spans="1:14" s="46" customFormat="1" ht="12">
      <c r="A42" s="26" t="s">
        <v>101</v>
      </c>
      <c r="B42" s="47" t="s">
        <v>95</v>
      </c>
      <c r="C42" s="48">
        <f t="shared" si="9"/>
        <v>2253</v>
      </c>
      <c r="D42" s="48">
        <f t="shared" si="8"/>
        <v>10000</v>
      </c>
      <c r="E42" s="48">
        <f t="shared" si="5"/>
        <v>3000</v>
      </c>
      <c r="F42" s="48">
        <f t="shared" si="6"/>
        <v>4355</v>
      </c>
      <c r="G42" s="26"/>
      <c r="H42" s="26"/>
      <c r="I42" s="26"/>
      <c r="J42" s="26"/>
      <c r="K42" s="26">
        <v>2253</v>
      </c>
      <c r="L42" s="26">
        <v>10000</v>
      </c>
      <c r="M42" s="26">
        <v>3000</v>
      </c>
      <c r="N42" s="26">
        <v>4355</v>
      </c>
    </row>
    <row r="43" spans="1:14" s="46" customFormat="1" ht="12">
      <c r="A43" s="26" t="s">
        <v>47</v>
      </c>
      <c r="B43" s="47" t="s">
        <v>96</v>
      </c>
      <c r="C43" s="48">
        <f t="shared" si="9"/>
        <v>1197729</v>
      </c>
      <c r="D43" s="48">
        <f t="shared" si="8"/>
        <v>3500000</v>
      </c>
      <c r="E43" s="48">
        <f t="shared" si="5"/>
        <v>1200000</v>
      </c>
      <c r="F43" s="48">
        <f t="shared" si="6"/>
        <v>1295847</v>
      </c>
      <c r="G43" s="26"/>
      <c r="H43" s="26"/>
      <c r="I43" s="26"/>
      <c r="J43" s="26"/>
      <c r="K43" s="26">
        <v>1197729</v>
      </c>
      <c r="L43" s="26">
        <v>3500000</v>
      </c>
      <c r="M43" s="26">
        <v>1200000</v>
      </c>
      <c r="N43" s="26">
        <v>1295847</v>
      </c>
    </row>
    <row r="44" spans="1:14" s="46" customFormat="1" ht="12">
      <c r="A44" s="26" t="s">
        <v>48</v>
      </c>
      <c r="B44" s="47" t="s">
        <v>13</v>
      </c>
      <c r="C44" s="48">
        <f t="shared" si="9"/>
        <v>1174807</v>
      </c>
      <c r="D44" s="48">
        <f t="shared" si="8"/>
        <v>1000000</v>
      </c>
      <c r="E44" s="48">
        <f t="shared" si="5"/>
        <v>1150000</v>
      </c>
      <c r="F44" s="48">
        <f t="shared" si="6"/>
        <v>1111823</v>
      </c>
      <c r="G44" s="26"/>
      <c r="H44" s="26"/>
      <c r="I44" s="26"/>
      <c r="J44" s="26"/>
      <c r="K44" s="26">
        <v>1174807</v>
      </c>
      <c r="L44" s="26">
        <v>1000000</v>
      </c>
      <c r="M44" s="26">
        <v>1150000</v>
      </c>
      <c r="N44" s="26">
        <v>1111823</v>
      </c>
    </row>
    <row r="45" spans="1:14" s="46" customFormat="1" ht="12">
      <c r="A45" s="26" t="s">
        <v>82</v>
      </c>
      <c r="B45" s="47" t="s">
        <v>3</v>
      </c>
      <c r="C45" s="48">
        <f t="shared" si="9"/>
        <v>7420</v>
      </c>
      <c r="D45" s="48">
        <f>L45</f>
        <v>70000</v>
      </c>
      <c r="E45" s="48">
        <f t="shared" si="5"/>
        <v>4000</v>
      </c>
      <c r="F45" s="48">
        <f t="shared" si="6"/>
        <v>4970</v>
      </c>
      <c r="G45" s="26"/>
      <c r="H45" s="26"/>
      <c r="I45" s="26"/>
      <c r="J45" s="26"/>
      <c r="K45" s="26">
        <v>7420</v>
      </c>
      <c r="L45" s="26">
        <v>70000</v>
      </c>
      <c r="M45" s="26">
        <v>4000</v>
      </c>
      <c r="N45" s="26">
        <v>4970</v>
      </c>
    </row>
    <row r="46" spans="1:14" s="46" customFormat="1" ht="12">
      <c r="A46" s="26" t="s">
        <v>487</v>
      </c>
      <c r="B46" s="47" t="s">
        <v>486</v>
      </c>
      <c r="C46" s="48">
        <f>K46+G46</f>
        <v>0</v>
      </c>
      <c r="D46" s="48">
        <f>L46</f>
        <v>0</v>
      </c>
      <c r="E46" s="48">
        <f>I46+M46</f>
        <v>49752</v>
      </c>
      <c r="F46" s="48">
        <f>J46+N46</f>
        <v>49752</v>
      </c>
      <c r="G46" s="26"/>
      <c r="H46" s="26"/>
      <c r="I46" s="26"/>
      <c r="J46" s="26"/>
      <c r="K46" s="26"/>
      <c r="L46" s="26"/>
      <c r="M46" s="26">
        <v>49752</v>
      </c>
      <c r="N46" s="26">
        <v>49752</v>
      </c>
    </row>
    <row r="47" spans="1:14" s="46" customFormat="1" ht="12">
      <c r="A47" s="26" t="s">
        <v>488</v>
      </c>
      <c r="B47" s="47" t="s">
        <v>385</v>
      </c>
      <c r="C47" s="48">
        <f t="shared" si="9"/>
        <v>0</v>
      </c>
      <c r="D47" s="48">
        <f t="shared" si="8"/>
        <v>70000</v>
      </c>
      <c r="E47" s="48">
        <f>I47+M47</f>
        <v>19500</v>
      </c>
      <c r="F47" s="48">
        <f t="shared" si="6"/>
        <v>19500</v>
      </c>
      <c r="G47" s="26"/>
      <c r="H47" s="26"/>
      <c r="I47" s="26"/>
      <c r="J47" s="26"/>
      <c r="K47" s="26"/>
      <c r="L47" s="26">
        <v>70000</v>
      </c>
      <c r="M47" s="26">
        <v>19500</v>
      </c>
      <c r="N47" s="26">
        <v>19500</v>
      </c>
    </row>
    <row r="48" spans="1:14" s="46" customFormat="1" ht="12.75" thickBot="1">
      <c r="A48" s="66" t="s">
        <v>49</v>
      </c>
      <c r="B48" s="67"/>
      <c r="C48" s="66">
        <f>SUM(C18:C47)</f>
        <v>6635732</v>
      </c>
      <c r="D48" s="66">
        <f>SUM(D18:D47)</f>
        <v>9604341</v>
      </c>
      <c r="E48" s="66">
        <f>M48+I48</f>
        <v>7054295</v>
      </c>
      <c r="F48" s="66">
        <f>N48+J48</f>
        <v>8222865</v>
      </c>
      <c r="G48" s="66">
        <f>SUM(G18:G47)</f>
        <v>4143</v>
      </c>
      <c r="H48" s="66"/>
      <c r="I48" s="66">
        <f aca="true" t="shared" si="10" ref="I48:N48">SUM(I18:I47)</f>
        <v>0</v>
      </c>
      <c r="J48" s="66">
        <f t="shared" si="10"/>
        <v>0</v>
      </c>
      <c r="K48" s="66">
        <f t="shared" si="10"/>
        <v>6631589</v>
      </c>
      <c r="L48" s="66">
        <f t="shared" si="10"/>
        <v>9604341</v>
      </c>
      <c r="M48" s="66">
        <f>SUM(M18:M47)</f>
        <v>7054295</v>
      </c>
      <c r="N48" s="66">
        <f t="shared" si="10"/>
        <v>8222865</v>
      </c>
    </row>
    <row r="49" spans="1:14" s="46" customFormat="1" ht="12.75" thickBot="1">
      <c r="A49" s="68" t="s">
        <v>50</v>
      </c>
      <c r="B49" s="69"/>
      <c r="C49" s="70">
        <f aca="true" t="shared" si="11" ref="C49:N49">C48+C17</f>
        <v>11600122</v>
      </c>
      <c r="D49" s="72">
        <f t="shared" si="11"/>
        <v>14394341</v>
      </c>
      <c r="E49" s="70">
        <f t="shared" si="11"/>
        <v>12656795</v>
      </c>
      <c r="F49" s="70">
        <f t="shared" si="11"/>
        <v>12719495</v>
      </c>
      <c r="G49" s="70">
        <f t="shared" si="11"/>
        <v>4143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11595979</v>
      </c>
      <c r="L49" s="70">
        <f t="shared" si="11"/>
        <v>14394341</v>
      </c>
      <c r="M49" s="70">
        <f t="shared" si="11"/>
        <v>12656795</v>
      </c>
      <c r="N49" s="70">
        <f t="shared" si="11"/>
        <v>12719495</v>
      </c>
    </row>
    <row r="50" spans="1:14" s="46" customFormat="1" ht="12">
      <c r="A50" s="26" t="s">
        <v>162</v>
      </c>
      <c r="B50" s="47" t="s">
        <v>51</v>
      </c>
      <c r="C50" s="48">
        <f aca="true" t="shared" si="12" ref="C50:C60">G50+K50</f>
        <v>6370242</v>
      </c>
      <c r="D50" s="48">
        <f aca="true" t="shared" si="13" ref="D50:D60">H50+L50</f>
        <v>5355869</v>
      </c>
      <c r="E50" s="48">
        <f aca="true" t="shared" si="14" ref="E50:E88">I50+M50</f>
        <v>6083344</v>
      </c>
      <c r="F50" s="48">
        <f aca="true" t="shared" si="15" ref="F50:F88">J50+N50</f>
        <v>6083344</v>
      </c>
      <c r="G50" s="26">
        <v>6370242</v>
      </c>
      <c r="H50" s="26">
        <v>5355869</v>
      </c>
      <c r="I50" s="26">
        <v>6083344</v>
      </c>
      <c r="J50" s="26">
        <v>6083344</v>
      </c>
      <c r="K50" s="26"/>
      <c r="L50" s="26"/>
      <c r="M50" s="26"/>
      <c r="N50" s="26"/>
    </row>
    <row r="51" spans="1:14" s="46" customFormat="1" ht="12">
      <c r="A51" s="26" t="s">
        <v>163</v>
      </c>
      <c r="B51" s="47" t="s">
        <v>58</v>
      </c>
      <c r="C51" s="65">
        <f t="shared" si="12"/>
        <v>333900</v>
      </c>
      <c r="D51" s="48">
        <f t="shared" si="13"/>
        <v>366000</v>
      </c>
      <c r="E51" s="48">
        <f t="shared" si="14"/>
        <v>323500</v>
      </c>
      <c r="F51" s="48">
        <f t="shared" si="15"/>
        <v>323500</v>
      </c>
      <c r="G51" s="26"/>
      <c r="H51" s="26"/>
      <c r="I51" s="26"/>
      <c r="J51" s="26"/>
      <c r="K51" s="26">
        <v>333900</v>
      </c>
      <c r="L51" s="26">
        <v>366000</v>
      </c>
      <c r="M51" s="26">
        <v>323500</v>
      </c>
      <c r="N51" s="26">
        <v>323500</v>
      </c>
    </row>
    <row r="52" spans="1:14" s="46" customFormat="1" ht="12">
      <c r="A52" s="26" t="s">
        <v>75</v>
      </c>
      <c r="B52" s="47" t="s">
        <v>60</v>
      </c>
      <c r="C52" s="65">
        <f t="shared" si="12"/>
        <v>318700</v>
      </c>
      <c r="D52" s="48">
        <f t="shared" si="13"/>
        <v>374600</v>
      </c>
      <c r="E52" s="48">
        <f t="shared" si="14"/>
        <v>318200</v>
      </c>
      <c r="F52" s="48">
        <f t="shared" si="15"/>
        <v>318200</v>
      </c>
      <c r="G52" s="26"/>
      <c r="H52" s="26"/>
      <c r="I52" s="26"/>
      <c r="J52" s="26"/>
      <c r="K52" s="26">
        <v>318700</v>
      </c>
      <c r="L52" s="26">
        <v>374600</v>
      </c>
      <c r="M52" s="26">
        <v>318200</v>
      </c>
      <c r="N52" s="26">
        <v>318200</v>
      </c>
    </row>
    <row r="53" spans="1:14" s="46" customFormat="1" ht="12">
      <c r="A53" s="26" t="s">
        <v>98</v>
      </c>
      <c r="B53" s="47" t="s">
        <v>99</v>
      </c>
      <c r="C53" s="65">
        <f t="shared" si="12"/>
        <v>305841</v>
      </c>
      <c r="D53" s="48">
        <f t="shared" si="13"/>
        <v>0</v>
      </c>
      <c r="E53" s="48">
        <f t="shared" si="14"/>
        <v>0</v>
      </c>
      <c r="F53" s="48">
        <f t="shared" si="15"/>
        <v>0</v>
      </c>
      <c r="G53" s="26">
        <v>305841</v>
      </c>
      <c r="H53" s="26"/>
      <c r="I53" s="26"/>
      <c r="J53" s="26"/>
      <c r="K53" s="26"/>
      <c r="L53" s="26"/>
      <c r="M53" s="26"/>
      <c r="N53" s="26"/>
    </row>
    <row r="54" spans="1:14" s="46" customFormat="1" ht="12">
      <c r="A54" s="26" t="s">
        <v>394</v>
      </c>
      <c r="B54" s="47" t="s">
        <v>74</v>
      </c>
      <c r="C54" s="65">
        <f>G54+K54</f>
        <v>0</v>
      </c>
      <c r="D54" s="48">
        <f>H54+L54</f>
        <v>0</v>
      </c>
      <c r="E54" s="48">
        <f t="shared" si="14"/>
        <v>0</v>
      </c>
      <c r="F54" s="48">
        <f t="shared" si="15"/>
        <v>-43422</v>
      </c>
      <c r="G54" s="26"/>
      <c r="H54" s="26"/>
      <c r="I54" s="26"/>
      <c r="J54" s="26">
        <v>-43422</v>
      </c>
      <c r="K54" s="26"/>
      <c r="L54" s="26"/>
      <c r="M54" s="26"/>
      <c r="N54" s="26"/>
    </row>
    <row r="55" spans="1:14" s="46" customFormat="1" ht="12">
      <c r="A55" s="26" t="s">
        <v>98</v>
      </c>
      <c r="B55" s="47" t="s">
        <v>205</v>
      </c>
      <c r="C55" s="65">
        <f t="shared" si="12"/>
        <v>259344</v>
      </c>
      <c r="D55" s="48">
        <f t="shared" si="13"/>
        <v>73310</v>
      </c>
      <c r="E55" s="48">
        <f t="shared" si="14"/>
        <v>255326</v>
      </c>
      <c r="F55" s="48">
        <f t="shared" si="15"/>
        <v>251681</v>
      </c>
      <c r="G55" s="26">
        <v>259344</v>
      </c>
      <c r="H55" s="26">
        <v>73310</v>
      </c>
      <c r="I55" s="26">
        <v>255326</v>
      </c>
      <c r="J55" s="26">
        <v>251681</v>
      </c>
      <c r="K55" s="26"/>
      <c r="L55" s="26"/>
      <c r="M55" s="26"/>
      <c r="N55" s="26"/>
    </row>
    <row r="56" spans="1:14" s="46" customFormat="1" ht="12" hidden="1">
      <c r="A56" s="26" t="s">
        <v>157</v>
      </c>
      <c r="B56" s="47" t="s">
        <v>74</v>
      </c>
      <c r="C56" s="65">
        <f t="shared" si="12"/>
        <v>0</v>
      </c>
      <c r="D56" s="48">
        <f t="shared" si="13"/>
        <v>0</v>
      </c>
      <c r="E56" s="48">
        <f t="shared" si="14"/>
        <v>0</v>
      </c>
      <c r="F56" s="48">
        <f t="shared" si="15"/>
        <v>0</v>
      </c>
      <c r="G56" s="26"/>
      <c r="H56" s="26"/>
      <c r="I56" s="26"/>
      <c r="J56" s="26"/>
      <c r="K56" s="26"/>
      <c r="L56" s="26"/>
      <c r="M56" s="26"/>
      <c r="N56" s="26"/>
    </row>
    <row r="57" spans="1:14" s="46" customFormat="1" ht="12" hidden="1">
      <c r="A57" s="26" t="s">
        <v>52</v>
      </c>
      <c r="B57" s="47" t="s">
        <v>53</v>
      </c>
      <c r="C57" s="65">
        <f t="shared" si="12"/>
        <v>30282</v>
      </c>
      <c r="D57" s="48">
        <f t="shared" si="13"/>
        <v>0</v>
      </c>
      <c r="E57" s="48">
        <f t="shared" si="14"/>
        <v>0</v>
      </c>
      <c r="F57" s="48">
        <f t="shared" si="15"/>
        <v>0</v>
      </c>
      <c r="G57" s="26"/>
      <c r="H57" s="26"/>
      <c r="I57" s="26"/>
      <c r="J57" s="26"/>
      <c r="K57" s="26">
        <v>30282</v>
      </c>
      <c r="L57" s="26"/>
      <c r="M57" s="26"/>
      <c r="N57" s="26"/>
    </row>
    <row r="58" spans="1:14" s="46" customFormat="1" ht="12">
      <c r="A58" s="26" t="s">
        <v>88</v>
      </c>
      <c r="B58" s="47" t="s">
        <v>9</v>
      </c>
      <c r="C58" s="65">
        <f t="shared" si="12"/>
        <v>89952</v>
      </c>
      <c r="D58" s="48">
        <f t="shared" si="13"/>
        <v>282000</v>
      </c>
      <c r="E58" s="48">
        <f t="shared" si="14"/>
        <v>56582</v>
      </c>
      <c r="F58" s="48">
        <f t="shared" si="15"/>
        <v>56582</v>
      </c>
      <c r="G58" s="26">
        <v>89952</v>
      </c>
      <c r="H58" s="26"/>
      <c r="I58" s="26">
        <v>1146</v>
      </c>
      <c r="J58" s="26">
        <v>1146</v>
      </c>
      <c r="K58" s="26"/>
      <c r="L58" s="26">
        <v>282000</v>
      </c>
      <c r="M58" s="26">
        <v>55436</v>
      </c>
      <c r="N58" s="26">
        <v>55436</v>
      </c>
    </row>
    <row r="59" spans="1:14" s="46" customFormat="1" ht="12">
      <c r="A59" s="26" t="s">
        <v>102</v>
      </c>
      <c r="B59" s="47" t="s">
        <v>87</v>
      </c>
      <c r="C59" s="65">
        <f t="shared" si="12"/>
        <v>-570</v>
      </c>
      <c r="D59" s="48">
        <f t="shared" si="13"/>
        <v>-300000</v>
      </c>
      <c r="E59" s="48">
        <f t="shared" si="14"/>
        <v>-201</v>
      </c>
      <c r="F59" s="48">
        <f t="shared" si="15"/>
        <v>-201</v>
      </c>
      <c r="G59" s="26">
        <v>-570</v>
      </c>
      <c r="H59" s="26"/>
      <c r="I59" s="26"/>
      <c r="J59" s="26"/>
      <c r="K59" s="26"/>
      <c r="L59" s="26">
        <v>-300000</v>
      </c>
      <c r="M59" s="26">
        <v>-201</v>
      </c>
      <c r="N59" s="26">
        <v>-201</v>
      </c>
    </row>
    <row r="60" spans="1:14" s="46" customFormat="1" ht="12">
      <c r="A60" s="26" t="s">
        <v>59</v>
      </c>
      <c r="B60" s="47" t="s">
        <v>54</v>
      </c>
      <c r="C60" s="65">
        <f t="shared" si="12"/>
        <v>26741</v>
      </c>
      <c r="D60" s="48">
        <f t="shared" si="13"/>
        <v>16694</v>
      </c>
      <c r="E60" s="48">
        <f t="shared" si="14"/>
        <v>18034</v>
      </c>
      <c r="F60" s="48">
        <f t="shared" si="15"/>
        <v>18034</v>
      </c>
      <c r="G60" s="26">
        <v>26741</v>
      </c>
      <c r="H60" s="26">
        <v>16694</v>
      </c>
      <c r="I60" s="26">
        <v>18034</v>
      </c>
      <c r="J60" s="26">
        <v>18034</v>
      </c>
      <c r="K60" s="26"/>
      <c r="L60" s="26"/>
      <c r="M60" s="26"/>
      <c r="N60" s="26"/>
    </row>
    <row r="61" spans="1:14" s="46" customFormat="1" ht="12">
      <c r="A61" s="26" t="s">
        <v>90</v>
      </c>
      <c r="B61" s="47" t="s">
        <v>4</v>
      </c>
      <c r="C61" s="65">
        <f aca="true" t="shared" si="16" ref="C61:C75">G61+K61</f>
        <v>196416</v>
      </c>
      <c r="D61" s="79"/>
      <c r="E61" s="48">
        <f t="shared" si="14"/>
        <v>128871</v>
      </c>
      <c r="F61" s="48">
        <f t="shared" si="15"/>
        <v>128871</v>
      </c>
      <c r="G61" s="26"/>
      <c r="H61" s="26"/>
      <c r="I61" s="26">
        <v>128871</v>
      </c>
      <c r="J61" s="26">
        <v>128871</v>
      </c>
      <c r="K61" s="26">
        <v>196416</v>
      </c>
      <c r="L61" s="80"/>
      <c r="M61" s="26"/>
      <c r="N61" s="26"/>
    </row>
    <row r="62" spans="1:14" s="46" customFormat="1" ht="12">
      <c r="A62" s="26" t="s">
        <v>91</v>
      </c>
      <c r="B62" s="47" t="s">
        <v>5</v>
      </c>
      <c r="C62" s="65">
        <f t="shared" si="16"/>
        <v>-652791</v>
      </c>
      <c r="D62" s="48">
        <f aca="true" t="shared" si="17" ref="D62:D71">H62+L62</f>
        <v>0</v>
      </c>
      <c r="E62" s="48">
        <f t="shared" si="14"/>
        <v>-707250</v>
      </c>
      <c r="F62" s="48">
        <f t="shared" si="15"/>
        <v>-495249</v>
      </c>
      <c r="G62" s="26"/>
      <c r="H62" s="26"/>
      <c r="I62" s="26"/>
      <c r="J62" s="26"/>
      <c r="K62" s="26">
        <v>-652791</v>
      </c>
      <c r="L62" s="26"/>
      <c r="M62" s="26">
        <v>-707250</v>
      </c>
      <c r="N62" s="26">
        <v>-495249</v>
      </c>
    </row>
    <row r="63" spans="1:14" s="46" customFormat="1" ht="12">
      <c r="A63" s="26" t="s">
        <v>92</v>
      </c>
      <c r="B63" s="47" t="s">
        <v>97</v>
      </c>
      <c r="C63" s="65">
        <f t="shared" si="16"/>
        <v>0</v>
      </c>
      <c r="D63" s="48">
        <f t="shared" si="17"/>
        <v>0</v>
      </c>
      <c r="E63" s="48">
        <f t="shared" si="14"/>
        <v>9750</v>
      </c>
      <c r="F63" s="48">
        <f t="shared" si="15"/>
        <v>9497</v>
      </c>
      <c r="G63" s="26"/>
      <c r="H63" s="26"/>
      <c r="I63" s="26"/>
      <c r="J63" s="26"/>
      <c r="K63" s="26"/>
      <c r="L63" s="26"/>
      <c r="M63" s="26">
        <v>9750</v>
      </c>
      <c r="N63" s="26">
        <v>9497</v>
      </c>
    </row>
    <row r="64" spans="1:14" s="46" customFormat="1" ht="12">
      <c r="A64" s="26" t="s">
        <v>258</v>
      </c>
      <c r="B64" s="47" t="s">
        <v>257</v>
      </c>
      <c r="C64" s="65">
        <f t="shared" si="16"/>
        <v>0</v>
      </c>
      <c r="D64" s="48">
        <f t="shared" si="17"/>
        <v>-242073</v>
      </c>
      <c r="E64" s="48">
        <f t="shared" si="14"/>
        <v>-300000</v>
      </c>
      <c r="F64" s="48">
        <f t="shared" si="15"/>
        <v>-300000</v>
      </c>
      <c r="G64" s="26"/>
      <c r="H64" s="26"/>
      <c r="I64" s="26"/>
      <c r="J64" s="26"/>
      <c r="K64" s="26"/>
      <c r="L64" s="26">
        <v>-242073</v>
      </c>
      <c r="M64" s="26">
        <v>-300000</v>
      </c>
      <c r="N64" s="26">
        <v>-300000</v>
      </c>
    </row>
    <row r="65" spans="1:14" s="46" customFormat="1" ht="12">
      <c r="A65" s="26" t="s">
        <v>269</v>
      </c>
      <c r="B65" s="47" t="s">
        <v>268</v>
      </c>
      <c r="C65" s="65">
        <f t="shared" si="16"/>
        <v>112565</v>
      </c>
      <c r="D65" s="48">
        <f t="shared" si="17"/>
        <v>-242073</v>
      </c>
      <c r="E65" s="48">
        <f t="shared" si="14"/>
        <v>15248000</v>
      </c>
      <c r="F65" s="48">
        <f>J65+N65</f>
        <v>0</v>
      </c>
      <c r="G65" s="26"/>
      <c r="H65" s="26"/>
      <c r="I65" s="26"/>
      <c r="J65" s="26"/>
      <c r="K65" s="26">
        <v>112565</v>
      </c>
      <c r="L65" s="26">
        <v>-242073</v>
      </c>
      <c r="M65" s="26">
        <v>15248000</v>
      </c>
      <c r="N65" s="26"/>
    </row>
    <row r="66" spans="1:14" s="46" customFormat="1" ht="12">
      <c r="A66" s="26" t="s">
        <v>387</v>
      </c>
      <c r="B66" s="47" t="s">
        <v>386</v>
      </c>
      <c r="C66" s="65">
        <f t="shared" si="16"/>
        <v>0</v>
      </c>
      <c r="D66" s="48">
        <f t="shared" si="17"/>
        <v>-242073</v>
      </c>
      <c r="E66" s="48">
        <f t="shared" si="14"/>
        <v>0</v>
      </c>
      <c r="F66" s="48">
        <f t="shared" si="15"/>
        <v>-48415</v>
      </c>
      <c r="G66" s="26"/>
      <c r="H66" s="26"/>
      <c r="I66" s="26"/>
      <c r="J66" s="26"/>
      <c r="K66" s="26"/>
      <c r="L66" s="26">
        <v>-242073</v>
      </c>
      <c r="M66" s="26"/>
      <c r="N66" s="26">
        <v>-48415</v>
      </c>
    </row>
    <row r="67" spans="1:14" s="46" customFormat="1" ht="12">
      <c r="A67" s="26" t="s">
        <v>391</v>
      </c>
      <c r="B67" s="47" t="s">
        <v>388</v>
      </c>
      <c r="C67" s="65">
        <f t="shared" si="16"/>
        <v>0</v>
      </c>
      <c r="D67" s="48">
        <f t="shared" si="17"/>
        <v>-242073</v>
      </c>
      <c r="E67" s="48">
        <f t="shared" si="14"/>
        <v>443499</v>
      </c>
      <c r="F67" s="48">
        <f t="shared" si="15"/>
        <v>0</v>
      </c>
      <c r="G67" s="26"/>
      <c r="H67" s="26"/>
      <c r="I67" s="26"/>
      <c r="J67" s="26"/>
      <c r="K67" s="26"/>
      <c r="L67" s="26">
        <v>-242073</v>
      </c>
      <c r="M67" s="26">
        <v>443499</v>
      </c>
      <c r="N67" s="26"/>
    </row>
    <row r="68" spans="1:14" s="46" customFormat="1" ht="12">
      <c r="A68" s="26" t="s">
        <v>392</v>
      </c>
      <c r="B68" s="47" t="s">
        <v>389</v>
      </c>
      <c r="C68" s="65">
        <f t="shared" si="16"/>
        <v>-52086</v>
      </c>
      <c r="D68" s="48">
        <f t="shared" si="17"/>
        <v>-242073</v>
      </c>
      <c r="E68" s="48">
        <f t="shared" si="14"/>
        <v>-5096977</v>
      </c>
      <c r="F68" s="48">
        <f t="shared" si="15"/>
        <v>-5096977</v>
      </c>
      <c r="G68" s="26"/>
      <c r="H68" s="26"/>
      <c r="I68" s="26"/>
      <c r="J68" s="26"/>
      <c r="K68" s="26">
        <v>-52086</v>
      </c>
      <c r="L68" s="26">
        <v>-242073</v>
      </c>
      <c r="M68" s="26">
        <v>-5096977</v>
      </c>
      <c r="N68" s="26">
        <v>-5096977</v>
      </c>
    </row>
    <row r="69" spans="1:14" s="46" customFormat="1" ht="12">
      <c r="A69" s="26" t="s">
        <v>393</v>
      </c>
      <c r="B69" s="47" t="s">
        <v>390</v>
      </c>
      <c r="C69" s="65">
        <f t="shared" si="16"/>
        <v>0</v>
      </c>
      <c r="D69" s="48">
        <f t="shared" si="17"/>
        <v>-242073</v>
      </c>
      <c r="E69" s="48">
        <f t="shared" si="14"/>
        <v>1089208</v>
      </c>
      <c r="F69" s="48">
        <f t="shared" si="15"/>
        <v>1089208</v>
      </c>
      <c r="G69" s="26"/>
      <c r="H69" s="26"/>
      <c r="I69" s="26"/>
      <c r="J69" s="26"/>
      <c r="K69" s="26"/>
      <c r="L69" s="26">
        <v>-242073</v>
      </c>
      <c r="M69" s="26">
        <v>1089208</v>
      </c>
      <c r="N69" s="26">
        <v>1089208</v>
      </c>
    </row>
    <row r="70" spans="1:14" s="46" customFormat="1" ht="12">
      <c r="A70" s="26" t="s">
        <v>245</v>
      </c>
      <c r="B70" s="47" t="s">
        <v>244</v>
      </c>
      <c r="C70" s="65">
        <f t="shared" si="16"/>
        <v>6985500</v>
      </c>
      <c r="D70" s="48">
        <f t="shared" si="17"/>
        <v>0</v>
      </c>
      <c r="E70" s="48">
        <f t="shared" si="14"/>
        <v>700000</v>
      </c>
      <c r="F70" s="48">
        <f t="shared" si="15"/>
        <v>5989000</v>
      </c>
      <c r="G70" s="26"/>
      <c r="H70" s="26"/>
      <c r="I70" s="26"/>
      <c r="J70" s="26"/>
      <c r="K70" s="26">
        <v>6985500</v>
      </c>
      <c r="L70" s="26"/>
      <c r="M70" s="26">
        <v>700000</v>
      </c>
      <c r="N70" s="26">
        <v>5989000</v>
      </c>
    </row>
    <row r="71" spans="1:14" s="46" customFormat="1" ht="12">
      <c r="A71" s="26" t="s">
        <v>259</v>
      </c>
      <c r="B71" s="47" t="s">
        <v>260</v>
      </c>
      <c r="C71" s="48">
        <f t="shared" si="16"/>
        <v>6646519</v>
      </c>
      <c r="D71" s="48">
        <f t="shared" si="17"/>
        <v>0</v>
      </c>
      <c r="E71" s="48">
        <f t="shared" si="14"/>
        <v>1353481</v>
      </c>
      <c r="F71" s="48">
        <f>J71+N71</f>
        <v>1353481</v>
      </c>
      <c r="G71" s="26"/>
      <c r="H71" s="26"/>
      <c r="I71" s="26"/>
      <c r="J71" s="26"/>
      <c r="K71" s="26">
        <v>6646519</v>
      </c>
      <c r="L71" s="26"/>
      <c r="M71" s="26">
        <v>1353481</v>
      </c>
      <c r="N71" s="26">
        <v>1353481</v>
      </c>
    </row>
    <row r="72" spans="1:14" s="46" customFormat="1" ht="12">
      <c r="A72" s="26" t="s">
        <v>493</v>
      </c>
      <c r="B72" s="47" t="s">
        <v>485</v>
      </c>
      <c r="C72" s="48">
        <f t="shared" si="16"/>
        <v>-20000</v>
      </c>
      <c r="D72" s="48">
        <f>H72+L72</f>
        <v>0</v>
      </c>
      <c r="E72" s="48">
        <f t="shared" si="14"/>
        <v>-154155</v>
      </c>
      <c r="F72" s="48">
        <f>J72+N72</f>
        <v>-154155</v>
      </c>
      <c r="G72" s="26"/>
      <c r="H72" s="26"/>
      <c r="I72" s="26"/>
      <c r="J72" s="26"/>
      <c r="K72" s="26">
        <v>-20000</v>
      </c>
      <c r="L72" s="26"/>
      <c r="M72" s="26">
        <v>-154155</v>
      </c>
      <c r="N72" s="26">
        <v>-154155</v>
      </c>
    </row>
    <row r="73" spans="1:14" s="46" customFormat="1" ht="12">
      <c r="A73" s="26" t="s">
        <v>492</v>
      </c>
      <c r="B73" s="47" t="s">
        <v>491</v>
      </c>
      <c r="C73" s="48">
        <f t="shared" si="16"/>
        <v>0</v>
      </c>
      <c r="D73" s="48">
        <f>H73+L73</f>
        <v>0</v>
      </c>
      <c r="E73" s="48">
        <f t="shared" si="14"/>
        <v>0</v>
      </c>
      <c r="F73" s="48">
        <f>J73+N73</f>
        <v>-28000</v>
      </c>
      <c r="G73" s="26"/>
      <c r="H73" s="26"/>
      <c r="I73" s="26"/>
      <c r="J73" s="26"/>
      <c r="K73" s="26"/>
      <c r="L73" s="26"/>
      <c r="M73" s="26"/>
      <c r="N73" s="26">
        <v>-28000</v>
      </c>
    </row>
    <row r="74" spans="1:14" s="46" customFormat="1" ht="12" hidden="1">
      <c r="A74" s="26" t="s">
        <v>396</v>
      </c>
      <c r="B74" s="47" t="s">
        <v>395</v>
      </c>
      <c r="C74" s="48">
        <f t="shared" si="16"/>
        <v>0</v>
      </c>
      <c r="D74" s="48">
        <f>H74+L74</f>
        <v>0</v>
      </c>
      <c r="E74" s="48">
        <f t="shared" si="14"/>
        <v>0</v>
      </c>
      <c r="F74" s="48">
        <f t="shared" si="15"/>
        <v>0</v>
      </c>
      <c r="G74" s="26"/>
      <c r="H74" s="26"/>
      <c r="I74" s="26"/>
      <c r="J74" s="26"/>
      <c r="K74" s="26"/>
      <c r="L74" s="26"/>
      <c r="M74" s="26"/>
      <c r="N74" s="26"/>
    </row>
    <row r="75" spans="1:14" s="46" customFormat="1" ht="12">
      <c r="A75" s="26" t="s">
        <v>263</v>
      </c>
      <c r="B75" s="47" t="s">
        <v>270</v>
      </c>
      <c r="C75" s="48">
        <f t="shared" si="16"/>
        <v>-71958</v>
      </c>
      <c r="D75" s="48"/>
      <c r="E75" s="48">
        <f t="shared" si="14"/>
        <v>-71958</v>
      </c>
      <c r="F75" s="48">
        <f>J75+N75</f>
        <v>-71958</v>
      </c>
      <c r="G75" s="26"/>
      <c r="H75" s="26"/>
      <c r="I75" s="26"/>
      <c r="J75" s="26"/>
      <c r="K75" s="26">
        <v>-71958</v>
      </c>
      <c r="L75" s="26"/>
      <c r="M75" s="26">
        <v>-71958</v>
      </c>
      <c r="N75" s="26">
        <v>-71958</v>
      </c>
    </row>
    <row r="76" spans="1:14" s="46" customFormat="1" ht="12">
      <c r="A76" s="26" t="s">
        <v>317</v>
      </c>
      <c r="B76" s="47" t="s">
        <v>251</v>
      </c>
      <c r="C76" s="48">
        <f aca="true" t="shared" si="18" ref="C76:D80">G76+K76</f>
        <v>-430764</v>
      </c>
      <c r="D76" s="48">
        <f t="shared" si="18"/>
        <v>0</v>
      </c>
      <c r="E76" s="48">
        <f t="shared" si="14"/>
        <v>-12360000</v>
      </c>
      <c r="F76" s="48">
        <f t="shared" si="15"/>
        <v>-624031</v>
      </c>
      <c r="G76" s="26"/>
      <c r="H76" s="26"/>
      <c r="I76" s="26"/>
      <c r="J76" s="26"/>
      <c r="K76" s="26">
        <v>-430764</v>
      </c>
      <c r="L76" s="26"/>
      <c r="M76" s="26">
        <v>-12360000</v>
      </c>
      <c r="N76" s="26">
        <v>-624031</v>
      </c>
    </row>
    <row r="77" spans="1:14" s="46" customFormat="1" ht="12">
      <c r="A77" s="26" t="s">
        <v>261</v>
      </c>
      <c r="B77" s="47" t="s">
        <v>262</v>
      </c>
      <c r="C77" s="48">
        <f t="shared" si="18"/>
        <v>-6985500</v>
      </c>
      <c r="D77" s="48">
        <f t="shared" si="18"/>
        <v>0</v>
      </c>
      <c r="E77" s="48">
        <f t="shared" si="14"/>
        <v>-700000</v>
      </c>
      <c r="F77" s="48">
        <f t="shared" si="15"/>
        <v>-5300000</v>
      </c>
      <c r="G77" s="26"/>
      <c r="H77" s="26"/>
      <c r="I77" s="26"/>
      <c r="J77" s="26"/>
      <c r="K77" s="26">
        <v>-6985500</v>
      </c>
      <c r="L77" s="26"/>
      <c r="M77" s="26">
        <v>-700000</v>
      </c>
      <c r="N77" s="26">
        <v>-5300000</v>
      </c>
    </row>
    <row r="78" spans="1:14" s="46" customFormat="1" ht="12">
      <c r="A78" s="26" t="s">
        <v>272</v>
      </c>
      <c r="B78" s="47" t="s">
        <v>271</v>
      </c>
      <c r="C78" s="48">
        <f>G78+K78</f>
        <v>174155</v>
      </c>
      <c r="D78" s="48">
        <f>H78+L78</f>
        <v>0</v>
      </c>
      <c r="E78" s="48">
        <f t="shared" si="14"/>
        <v>4313584</v>
      </c>
      <c r="F78" s="48">
        <f t="shared" si="15"/>
        <v>3593382</v>
      </c>
      <c r="G78" s="26"/>
      <c r="H78" s="26"/>
      <c r="I78" s="26"/>
      <c r="J78" s="26"/>
      <c r="K78" s="94">
        <v>174155</v>
      </c>
      <c r="L78" s="26"/>
      <c r="M78" s="26">
        <v>4313584</v>
      </c>
      <c r="N78" s="94">
        <v>3593382</v>
      </c>
    </row>
    <row r="79" spans="1:14" s="46" customFormat="1" ht="12">
      <c r="A79" s="26" t="s">
        <v>490</v>
      </c>
      <c r="B79" s="47" t="s">
        <v>489</v>
      </c>
      <c r="C79" s="48">
        <f>G79+K79</f>
        <v>0</v>
      </c>
      <c r="D79" s="48">
        <f>H79+L79</f>
        <v>0</v>
      </c>
      <c r="E79" s="48">
        <f t="shared" si="14"/>
        <v>394163</v>
      </c>
      <c r="F79" s="48">
        <f>J79+N79</f>
        <v>394163</v>
      </c>
      <c r="G79" s="26"/>
      <c r="H79" s="26"/>
      <c r="I79" s="26"/>
      <c r="J79" s="26"/>
      <c r="K79" s="94"/>
      <c r="L79" s="26"/>
      <c r="M79" s="26">
        <v>394163</v>
      </c>
      <c r="N79" s="94">
        <v>394163</v>
      </c>
    </row>
    <row r="80" spans="1:14" s="46" customFormat="1" ht="12">
      <c r="A80" s="26" t="s">
        <v>253</v>
      </c>
      <c r="B80" s="47" t="s">
        <v>252</v>
      </c>
      <c r="C80" s="48">
        <f t="shared" si="18"/>
        <v>0</v>
      </c>
      <c r="D80" s="48">
        <f t="shared" si="18"/>
        <v>0</v>
      </c>
      <c r="E80" s="48">
        <f t="shared" si="14"/>
        <v>0</v>
      </c>
      <c r="F80" s="48">
        <f t="shared" si="15"/>
        <v>0</v>
      </c>
      <c r="G80" s="26"/>
      <c r="H80" s="26"/>
      <c r="I80" s="26"/>
      <c r="J80" s="26"/>
      <c r="K80" s="26"/>
      <c r="L80" s="26"/>
      <c r="M80" s="26"/>
      <c r="N80" s="26"/>
    </row>
    <row r="81" spans="1:14" s="46" customFormat="1" ht="12">
      <c r="A81" s="26" t="s">
        <v>93</v>
      </c>
      <c r="B81" s="47" t="s">
        <v>229</v>
      </c>
      <c r="C81" s="65">
        <f aca="true" t="shared" si="19" ref="C81:D85">G81+K81</f>
        <v>0</v>
      </c>
      <c r="D81" s="48">
        <f t="shared" si="19"/>
        <v>-2125</v>
      </c>
      <c r="E81" s="48">
        <f t="shared" si="14"/>
        <v>0</v>
      </c>
      <c r="F81" s="48">
        <f t="shared" si="15"/>
        <v>0</v>
      </c>
      <c r="G81" s="26"/>
      <c r="H81" s="26">
        <v>-2125</v>
      </c>
      <c r="I81" s="26"/>
      <c r="J81" s="26"/>
      <c r="K81" s="26"/>
      <c r="L81" s="26"/>
      <c r="M81" s="26"/>
      <c r="N81" s="26"/>
    </row>
    <row r="82" spans="1:14" s="46" customFormat="1" ht="12">
      <c r="A82" s="26" t="s">
        <v>79</v>
      </c>
      <c r="B82" s="47" t="s">
        <v>226</v>
      </c>
      <c r="C82" s="65">
        <f t="shared" si="19"/>
        <v>300000</v>
      </c>
      <c r="D82" s="48">
        <f t="shared" si="19"/>
        <v>400000</v>
      </c>
      <c r="E82" s="48">
        <f t="shared" si="14"/>
        <v>-300000</v>
      </c>
      <c r="F82" s="48">
        <f t="shared" si="15"/>
        <v>0</v>
      </c>
      <c r="G82" s="26"/>
      <c r="H82" s="26"/>
      <c r="I82" s="26"/>
      <c r="J82" s="26"/>
      <c r="K82" s="26">
        <v>300000</v>
      </c>
      <c r="L82" s="26">
        <v>400000</v>
      </c>
      <c r="M82" s="26">
        <v>-300000</v>
      </c>
      <c r="N82" s="26"/>
    </row>
    <row r="83" spans="1:14" s="46" customFormat="1" ht="12">
      <c r="A83" s="26" t="s">
        <v>158</v>
      </c>
      <c r="B83" s="47" t="s">
        <v>6</v>
      </c>
      <c r="C83" s="65">
        <f t="shared" si="19"/>
        <v>547138</v>
      </c>
      <c r="D83" s="48">
        <f t="shared" si="19"/>
        <v>727098</v>
      </c>
      <c r="E83" s="48">
        <f t="shared" si="14"/>
        <v>1487549</v>
      </c>
      <c r="F83" s="48">
        <f t="shared" si="15"/>
        <v>1487549</v>
      </c>
      <c r="G83" s="26">
        <v>547138</v>
      </c>
      <c r="H83" s="26">
        <v>663310</v>
      </c>
      <c r="I83" s="26">
        <v>636144</v>
      </c>
      <c r="J83" s="26">
        <v>636144</v>
      </c>
      <c r="K83" s="26"/>
      <c r="L83" s="26">
        <v>63788</v>
      </c>
      <c r="M83" s="26">
        <v>851405</v>
      </c>
      <c r="N83" s="26">
        <v>851405</v>
      </c>
    </row>
    <row r="84" spans="1:14" s="46" customFormat="1" ht="12">
      <c r="A84" s="26" t="s">
        <v>166</v>
      </c>
      <c r="B84" s="47" t="s">
        <v>167</v>
      </c>
      <c r="C84" s="65">
        <f t="shared" si="19"/>
        <v>0</v>
      </c>
      <c r="D84" s="48">
        <f t="shared" si="19"/>
        <v>0</v>
      </c>
      <c r="E84" s="48">
        <f t="shared" si="14"/>
        <v>0</v>
      </c>
      <c r="F84" s="48">
        <f t="shared" si="15"/>
        <v>0</v>
      </c>
      <c r="G84" s="26"/>
      <c r="H84" s="26"/>
      <c r="I84" s="26"/>
      <c r="J84" s="26"/>
      <c r="K84" s="26"/>
      <c r="L84" s="26"/>
      <c r="M84" s="26"/>
      <c r="N84" s="26"/>
    </row>
    <row r="85" spans="1:14" s="46" customFormat="1" ht="12">
      <c r="A85" s="26" t="s">
        <v>159</v>
      </c>
      <c r="B85" s="47" t="s">
        <v>7</v>
      </c>
      <c r="C85" s="65">
        <f t="shared" si="19"/>
        <v>-1487549</v>
      </c>
      <c r="D85" s="48">
        <f t="shared" si="19"/>
        <v>-60502</v>
      </c>
      <c r="E85" s="48">
        <f t="shared" si="14"/>
        <v>-106461</v>
      </c>
      <c r="F85" s="48">
        <f t="shared" si="15"/>
        <v>-165408</v>
      </c>
      <c r="G85" s="26">
        <v>-636144</v>
      </c>
      <c r="H85" s="26">
        <v>-31028</v>
      </c>
      <c r="I85" s="26"/>
      <c r="J85" s="26">
        <v>-165036</v>
      </c>
      <c r="K85" s="26">
        <v>-851405</v>
      </c>
      <c r="L85" s="26">
        <v>-29474</v>
      </c>
      <c r="M85" s="26">
        <v>-106461</v>
      </c>
      <c r="N85" s="26">
        <v>-372</v>
      </c>
    </row>
    <row r="86" spans="1:14" s="46" customFormat="1" ht="12" hidden="1">
      <c r="A86" s="26" t="s">
        <v>160</v>
      </c>
      <c r="B86" s="47" t="s">
        <v>149</v>
      </c>
      <c r="C86" s="65">
        <f aca="true" t="shared" si="20" ref="C86:D88">G86+K86</f>
        <v>0</v>
      </c>
      <c r="D86" s="48">
        <f t="shared" si="20"/>
        <v>0</v>
      </c>
      <c r="E86" s="48">
        <f t="shared" si="14"/>
        <v>0</v>
      </c>
      <c r="F86" s="48">
        <f t="shared" si="15"/>
        <v>0</v>
      </c>
      <c r="G86" s="26"/>
      <c r="H86" s="26"/>
      <c r="I86" s="26"/>
      <c r="J86" s="26"/>
      <c r="K86" s="26"/>
      <c r="L86" s="26"/>
      <c r="M86" s="26"/>
      <c r="N86" s="26"/>
    </row>
    <row r="87" spans="1:14" s="46" customFormat="1" ht="12" hidden="1">
      <c r="A87" s="26" t="s">
        <v>55</v>
      </c>
      <c r="B87" s="47" t="s">
        <v>56</v>
      </c>
      <c r="C87" s="65">
        <f t="shared" si="20"/>
        <v>0</v>
      </c>
      <c r="D87" s="48">
        <f t="shared" si="20"/>
        <v>0</v>
      </c>
      <c r="E87" s="48">
        <f t="shared" si="14"/>
        <v>0</v>
      </c>
      <c r="F87" s="48">
        <f t="shared" si="15"/>
        <v>0</v>
      </c>
      <c r="G87" s="26"/>
      <c r="H87" s="26"/>
      <c r="I87" s="26"/>
      <c r="J87" s="26"/>
      <c r="K87" s="26"/>
      <c r="L87" s="26"/>
      <c r="M87" s="26"/>
      <c r="N87" s="26"/>
    </row>
    <row r="88" spans="1:14" s="46" customFormat="1" ht="12">
      <c r="A88" s="26" t="s">
        <v>228</v>
      </c>
      <c r="B88" s="47" t="s">
        <v>225</v>
      </c>
      <c r="C88" s="65">
        <f t="shared" si="20"/>
        <v>11977</v>
      </c>
      <c r="D88" s="48">
        <f t="shared" si="20"/>
        <v>0</v>
      </c>
      <c r="E88" s="48">
        <f t="shared" si="14"/>
        <v>0</v>
      </c>
      <c r="F88" s="48">
        <f t="shared" si="15"/>
        <v>0</v>
      </c>
      <c r="G88" s="26"/>
      <c r="H88" s="26"/>
      <c r="I88" s="26">
        <v>310299</v>
      </c>
      <c r="J88" s="26">
        <v>-363777</v>
      </c>
      <c r="K88" s="26">
        <v>11977</v>
      </c>
      <c r="L88" s="26"/>
      <c r="M88" s="26">
        <v>-310299</v>
      </c>
      <c r="N88" s="26">
        <v>363777</v>
      </c>
    </row>
    <row r="89" spans="1:14" s="46" customFormat="1" ht="12">
      <c r="A89" s="75"/>
      <c r="B89" s="76"/>
      <c r="C89" s="77"/>
      <c r="D89" s="77"/>
      <c r="E89" s="77"/>
      <c r="F89" s="77"/>
      <c r="G89" s="75"/>
      <c r="H89" s="75"/>
      <c r="I89" s="75"/>
      <c r="J89" s="75"/>
      <c r="K89" s="75"/>
      <c r="L89" s="75"/>
      <c r="M89" s="75"/>
      <c r="N89" s="75"/>
    </row>
    <row r="90" spans="1:14" s="46" customFormat="1" ht="12.75" thickBot="1">
      <c r="A90" s="66"/>
      <c r="B90" s="67"/>
      <c r="C90" s="66">
        <f>SUM(C50:C88)</f>
        <v>13008054</v>
      </c>
      <c r="D90" s="66">
        <f>SUM(D50:D88)</f>
        <v>5780506</v>
      </c>
      <c r="E90" s="66">
        <f>I90+M90</f>
        <v>12426089</v>
      </c>
      <c r="F90" s="66">
        <f>J90+N90</f>
        <v>8768676</v>
      </c>
      <c r="G90" s="66">
        <f>SUM(G50:G88)</f>
        <v>6962544</v>
      </c>
      <c r="H90" s="66">
        <f>SUM(H50:H88)</f>
        <v>6076030</v>
      </c>
      <c r="I90" s="66">
        <f>SUM(I50:I89)</f>
        <v>7433164</v>
      </c>
      <c r="J90" s="66">
        <f>SUM(J50:J88)</f>
        <v>6546985</v>
      </c>
      <c r="K90" s="66">
        <f>SUM(K50:K88)</f>
        <v>6045510</v>
      </c>
      <c r="L90" s="66">
        <f>SUM(L50:L88)</f>
        <v>-295524</v>
      </c>
      <c r="M90" s="66">
        <f>SUM(M50:M89)</f>
        <v>4992925</v>
      </c>
      <c r="N90" s="66">
        <f>SUM(N50:N88)</f>
        <v>2221691</v>
      </c>
    </row>
    <row r="91" spans="1:14" s="46" customFormat="1" ht="12.75" thickBot="1">
      <c r="A91" s="68" t="s">
        <v>72</v>
      </c>
      <c r="B91" s="70"/>
      <c r="C91" s="70">
        <f>C49+C90</f>
        <v>24608176</v>
      </c>
      <c r="D91" s="72">
        <f>D49+D90</f>
        <v>20174847</v>
      </c>
      <c r="E91" s="70">
        <f>E49+E90</f>
        <v>25082884</v>
      </c>
      <c r="F91" s="70">
        <f>F49+F90</f>
        <v>21488171</v>
      </c>
      <c r="G91" s="70">
        <f>G49+G90</f>
        <v>6966687</v>
      </c>
      <c r="H91" s="70">
        <f>H90</f>
        <v>6076030</v>
      </c>
      <c r="I91" s="70">
        <f>I90</f>
        <v>7433164</v>
      </c>
      <c r="J91" s="70">
        <f>J90+J49</f>
        <v>6546985</v>
      </c>
      <c r="K91" s="70">
        <f>K49+K90</f>
        <v>17641489</v>
      </c>
      <c r="L91" s="70">
        <f>L49+L90</f>
        <v>14098817</v>
      </c>
      <c r="M91" s="70">
        <f>M90+M49</f>
        <v>17649720</v>
      </c>
      <c r="N91" s="70">
        <f>N90+N49</f>
        <v>14941186</v>
      </c>
    </row>
    <row r="92" s="46" customFormat="1" ht="12"/>
    <row r="93" s="46" customFormat="1" ht="12"/>
    <row r="94" spans="1:5" s="46" customFormat="1" ht="15" hidden="1">
      <c r="A94" s="3" t="s">
        <v>254</v>
      </c>
      <c r="B94" s="3"/>
      <c r="C94" s="3"/>
      <c r="D94" s="3"/>
      <c r="E94" s="3"/>
    </row>
    <row r="95" spans="1:5" s="46" customFormat="1" ht="15" hidden="1">
      <c r="A95" s="3" t="s">
        <v>255</v>
      </c>
      <c r="B95" s="3"/>
      <c r="C95" s="3"/>
      <c r="D95" s="3"/>
      <c r="E95" s="3"/>
    </row>
    <row r="96" spans="1:5" s="46" customFormat="1" ht="15">
      <c r="A96" s="3"/>
      <c r="B96" s="3"/>
      <c r="C96" s="3"/>
      <c r="D96" s="3"/>
      <c r="E96" s="3"/>
    </row>
    <row r="97" spans="1:9" s="46" customFormat="1" ht="15">
      <c r="A97" s="46" t="s">
        <v>320</v>
      </c>
      <c r="C97" s="46" t="s">
        <v>326</v>
      </c>
      <c r="D97" s="9"/>
      <c r="E97" s="58"/>
      <c r="F97" s="58"/>
      <c r="I97" s="3"/>
    </row>
    <row r="98" spans="1:13" s="46" customFormat="1" ht="15">
      <c r="A98" s="46" t="s">
        <v>322</v>
      </c>
      <c r="C98" s="46" t="s">
        <v>323</v>
      </c>
      <c r="D98" s="3"/>
      <c r="M98" s="3"/>
    </row>
    <row r="99" spans="8:11" s="46" customFormat="1" ht="12">
      <c r="H99" s="50"/>
      <c r="I99" s="50"/>
      <c r="J99" s="50"/>
      <c r="K99" s="50"/>
    </row>
    <row r="100" s="46" customFormat="1" ht="12"/>
    <row r="101" s="46" customFormat="1" ht="12"/>
    <row r="102" s="46" customFormat="1" ht="12"/>
    <row r="103" s="46" customFormat="1" ht="12"/>
    <row r="104" s="46" customFormat="1" ht="12"/>
    <row r="105" s="46" customFormat="1" ht="12"/>
    <row r="106" s="46" customFormat="1" ht="12"/>
    <row r="107" s="46" customFormat="1" ht="12"/>
    <row r="108" s="46" customFormat="1" ht="12"/>
    <row r="109" spans="1:14" s="53" customFormat="1" ht="12">
      <c r="A109" s="51"/>
      <c r="B109" s="51"/>
      <c r="C109" s="51"/>
      <c r="D109" s="315"/>
      <c r="E109" s="315"/>
      <c r="F109" s="315"/>
      <c r="G109" s="52"/>
      <c r="H109" s="315"/>
      <c r="I109" s="315"/>
      <c r="J109" s="315"/>
      <c r="K109" s="315"/>
      <c r="L109" s="315"/>
      <c r="M109" s="315"/>
      <c r="N109" s="315"/>
    </row>
    <row r="110" spans="2:3" s="53" customFormat="1" ht="12">
      <c r="B110" s="54"/>
      <c r="C110" s="54"/>
    </row>
    <row r="111" spans="2:3" s="53" customFormat="1" ht="12">
      <c r="B111" s="54"/>
      <c r="C111" s="54"/>
    </row>
    <row r="112" spans="2:3" s="53" customFormat="1" ht="12">
      <c r="B112" s="54"/>
      <c r="C112" s="54"/>
    </row>
    <row r="113" spans="2:3" s="53" customFormat="1" ht="12">
      <c r="B113" s="54"/>
      <c r="C113" s="54"/>
    </row>
    <row r="114" spans="2:3" s="53" customFormat="1" ht="12">
      <c r="B114" s="54"/>
      <c r="C114" s="54"/>
    </row>
    <row r="115" spans="1:3" s="53" customFormat="1" ht="12">
      <c r="A115" s="56"/>
      <c r="B115" s="54"/>
      <c r="C115" s="54"/>
    </row>
    <row r="116" spans="2:3" s="53" customFormat="1" ht="12">
      <c r="B116" s="54"/>
      <c r="C116" s="54"/>
    </row>
    <row r="117" spans="2:3" s="53" customFormat="1" ht="12">
      <c r="B117" s="54"/>
      <c r="C117" s="54"/>
    </row>
    <row r="118" spans="2:3" s="53" customFormat="1" ht="12">
      <c r="B118" s="54"/>
      <c r="C118" s="54"/>
    </row>
    <row r="119" spans="2:3" s="53" customFormat="1" ht="12">
      <c r="B119" s="54"/>
      <c r="C119" s="54"/>
    </row>
    <row r="120" spans="2:3" s="53" customFormat="1" ht="12">
      <c r="B120" s="54"/>
      <c r="C120" s="54"/>
    </row>
    <row r="121" spans="2:3" s="53" customFormat="1" ht="12">
      <c r="B121" s="54"/>
      <c r="C121" s="54"/>
    </row>
    <row r="122" spans="2:3" s="53" customFormat="1" ht="12">
      <c r="B122" s="54"/>
      <c r="C122" s="54"/>
    </row>
    <row r="123" spans="2:3" s="53" customFormat="1" ht="12">
      <c r="B123" s="54"/>
      <c r="C123" s="54"/>
    </row>
    <row r="124" spans="2:3" s="53" customFormat="1" ht="12">
      <c r="B124" s="54"/>
      <c r="C124" s="54"/>
    </row>
    <row r="125" spans="2:3" s="53" customFormat="1" ht="12">
      <c r="B125" s="54"/>
      <c r="C125" s="54"/>
    </row>
    <row r="126" spans="2:11" s="53" customFormat="1" ht="12">
      <c r="B126" s="54"/>
      <c r="C126" s="54"/>
      <c r="H126" s="55"/>
      <c r="I126" s="55"/>
      <c r="J126" s="55"/>
      <c r="K126" s="55"/>
    </row>
    <row r="127" spans="2:11" s="53" customFormat="1" ht="12">
      <c r="B127" s="54"/>
      <c r="C127" s="54"/>
      <c r="K127" s="55"/>
    </row>
    <row r="128" spans="2:11" s="53" customFormat="1" ht="12">
      <c r="B128" s="54"/>
      <c r="C128" s="54"/>
      <c r="K128" s="55"/>
    </row>
    <row r="129" spans="2:11" s="53" customFormat="1" ht="12">
      <c r="B129" s="54"/>
      <c r="C129" s="54"/>
      <c r="K129" s="55"/>
    </row>
    <row r="130" spans="2:11" s="53" customFormat="1" ht="12">
      <c r="B130" s="54"/>
      <c r="C130" s="54"/>
      <c r="K130" s="55"/>
    </row>
    <row r="131" spans="2:11" s="53" customFormat="1" ht="12">
      <c r="B131" s="54"/>
      <c r="C131" s="54"/>
      <c r="K131" s="55"/>
    </row>
    <row r="132" spans="2:11" s="53" customFormat="1" ht="12">
      <c r="B132" s="54"/>
      <c r="C132" s="54"/>
      <c r="K132" s="55"/>
    </row>
    <row r="133" spans="2:11" s="53" customFormat="1" ht="12">
      <c r="B133" s="54"/>
      <c r="C133" s="54"/>
      <c r="K133" s="55"/>
    </row>
    <row r="134" spans="2:11" s="53" customFormat="1" ht="12">
      <c r="B134" s="54"/>
      <c r="C134" s="54"/>
      <c r="K134" s="55"/>
    </row>
    <row r="135" spans="2:11" s="53" customFormat="1" ht="12">
      <c r="B135" s="54"/>
      <c r="C135" s="54"/>
      <c r="K135" s="55"/>
    </row>
    <row r="136" spans="2:11" s="53" customFormat="1" ht="12">
      <c r="B136" s="54"/>
      <c r="C136" s="54"/>
      <c r="K136" s="55"/>
    </row>
    <row r="137" spans="2:11" s="53" customFormat="1" ht="12">
      <c r="B137" s="54"/>
      <c r="C137" s="54"/>
      <c r="K137" s="55"/>
    </row>
    <row r="138" spans="2:11" s="53" customFormat="1" ht="12">
      <c r="B138" s="54"/>
      <c r="C138" s="54"/>
      <c r="K138" s="55"/>
    </row>
    <row r="139" spans="2:11" s="53" customFormat="1" ht="12">
      <c r="B139" s="54"/>
      <c r="C139" s="54"/>
      <c r="K139" s="55"/>
    </row>
    <row r="140" spans="2:11" s="53" customFormat="1" ht="12">
      <c r="B140" s="54"/>
      <c r="C140" s="54"/>
      <c r="K140" s="55"/>
    </row>
    <row r="141" spans="2:11" s="53" customFormat="1" ht="12">
      <c r="B141" s="54"/>
      <c r="C141" s="54"/>
      <c r="K141" s="55"/>
    </row>
    <row r="142" spans="2:11" s="53" customFormat="1" ht="12">
      <c r="B142" s="54"/>
      <c r="C142" s="54"/>
      <c r="K142" s="55"/>
    </row>
    <row r="143" spans="2:11" s="53" customFormat="1" ht="12">
      <c r="B143" s="54"/>
      <c r="C143" s="54"/>
      <c r="K143" s="55"/>
    </row>
    <row r="144" spans="2:11" s="53" customFormat="1" ht="12">
      <c r="B144" s="54"/>
      <c r="C144" s="54"/>
      <c r="K144" s="55"/>
    </row>
    <row r="145" spans="2:11" s="53" customFormat="1" ht="12">
      <c r="B145" s="54"/>
      <c r="C145" s="54"/>
      <c r="K145" s="55"/>
    </row>
    <row r="146" spans="2:14" s="53" customFormat="1" ht="12">
      <c r="B146" s="54"/>
      <c r="C146" s="54"/>
      <c r="H146" s="55"/>
      <c r="I146" s="55"/>
      <c r="J146" s="55"/>
      <c r="K146" s="55"/>
      <c r="L146" s="55"/>
      <c r="M146" s="55"/>
      <c r="N146" s="55"/>
    </row>
    <row r="147" spans="1:14" s="53" customFormat="1" ht="12">
      <c r="A147" s="56"/>
      <c r="B147" s="52"/>
      <c r="C147" s="52"/>
      <c r="D147" s="56"/>
      <c r="E147" s="56"/>
      <c r="F147" s="56"/>
      <c r="G147" s="56"/>
      <c r="H147" s="57"/>
      <c r="I147" s="57"/>
      <c r="J147" s="57"/>
      <c r="K147" s="57"/>
      <c r="L147" s="57"/>
      <c r="M147" s="57"/>
      <c r="N147" s="57"/>
    </row>
    <row r="148" s="53" customFormat="1" ht="12"/>
    <row r="149" s="46" customFormat="1" ht="12"/>
    <row r="150" s="46" customFormat="1" ht="12"/>
    <row r="151" s="46" customFormat="1" ht="12"/>
    <row r="152" s="46" customFormat="1" ht="12"/>
    <row r="153" s="46" customFormat="1" ht="12"/>
    <row r="154" s="46" customFormat="1" ht="12"/>
    <row r="155" s="46" customFormat="1" ht="12"/>
    <row r="156" s="46" customFormat="1" ht="12"/>
    <row r="157" s="46" customFormat="1" ht="12"/>
    <row r="158" s="46" customFormat="1" ht="12"/>
    <row r="159" s="46" customFormat="1" ht="12"/>
    <row r="160" s="46" customFormat="1" ht="12"/>
    <row r="161" s="46" customFormat="1" ht="12"/>
    <row r="162" s="46" customFormat="1" ht="12"/>
    <row r="163" s="46" customFormat="1" ht="12"/>
    <row r="164" s="46" customFormat="1" ht="12"/>
    <row r="165" s="46" customFormat="1" ht="12"/>
    <row r="166" s="46" customFormat="1" ht="12"/>
    <row r="167" s="46" customFormat="1" ht="12"/>
    <row r="168" s="46" customFormat="1" ht="12"/>
    <row r="169" s="46" customFormat="1" ht="12"/>
    <row r="170" s="46" customFormat="1" ht="12"/>
    <row r="171" s="46" customFormat="1" ht="12"/>
    <row r="172" s="46" customFormat="1" ht="12"/>
    <row r="173" s="46" customFormat="1" ht="12"/>
    <row r="174" s="46" customFormat="1" ht="12"/>
    <row r="175" s="46" customFormat="1" ht="12"/>
    <row r="176" s="46" customFormat="1" ht="12"/>
    <row r="177" s="46" customFormat="1" ht="12"/>
    <row r="178" s="46" customFormat="1" ht="12"/>
    <row r="179" s="46" customFormat="1" ht="12"/>
    <row r="180" s="46" customFormat="1" ht="12"/>
    <row r="181" s="46" customFormat="1" ht="12"/>
    <row r="182" s="46" customFormat="1" ht="12"/>
    <row r="183" s="46" customFormat="1" ht="12"/>
    <row r="184" s="46" customFormat="1" ht="12"/>
    <row r="185" s="46" customFormat="1" ht="12"/>
    <row r="186" s="46" customFormat="1" ht="12"/>
    <row r="187" s="46" customFormat="1" ht="12"/>
    <row r="188" s="46" customFormat="1" ht="12"/>
    <row r="189" s="46" customFormat="1" ht="12"/>
    <row r="190" s="46" customFormat="1" ht="12"/>
    <row r="191" s="46" customFormat="1" ht="12"/>
    <row r="192" s="46" customFormat="1" ht="12"/>
    <row r="193" s="46" customFormat="1" ht="12"/>
    <row r="194" s="46" customFormat="1" ht="12"/>
    <row r="195" s="46" customFormat="1" ht="12"/>
    <row r="196" s="46" customFormat="1" ht="12"/>
    <row r="197" s="46" customFormat="1" ht="12"/>
    <row r="198" s="46" customFormat="1" ht="12"/>
    <row r="199" s="46" customFormat="1" ht="12"/>
    <row r="200" s="46" customFormat="1" ht="12"/>
    <row r="201" s="46" customFormat="1" ht="12"/>
    <row r="202" s="46" customFormat="1" ht="12"/>
    <row r="203" s="46" customFormat="1" ht="12"/>
    <row r="204" s="46" customFormat="1" ht="12"/>
    <row r="205" s="46" customFormat="1" ht="12"/>
    <row r="206" s="46" customFormat="1" ht="12"/>
    <row r="207" s="46" customFormat="1" ht="12"/>
    <row r="208" s="46" customFormat="1" ht="12"/>
    <row r="209" s="46" customFormat="1" ht="12"/>
    <row r="210" s="46" customFormat="1" ht="12"/>
    <row r="211" s="46" customFormat="1" ht="12"/>
    <row r="212" s="46" customFormat="1" ht="12"/>
    <row r="213" s="46" customFormat="1" ht="12"/>
    <row r="214" s="46" customFormat="1" ht="12"/>
    <row r="215" s="46" customFormat="1" ht="12"/>
    <row r="216" s="46" customFormat="1" ht="12"/>
    <row r="217" s="46" customFormat="1" ht="12"/>
    <row r="218" s="46" customFormat="1" ht="12"/>
    <row r="219" s="46" customFormat="1" ht="12"/>
    <row r="220" s="46" customFormat="1" ht="12"/>
    <row r="221" s="46" customFormat="1" ht="12"/>
    <row r="222" s="46" customFormat="1" ht="12"/>
    <row r="223" s="46" customFormat="1" ht="12"/>
    <row r="224" s="46" customFormat="1" ht="12"/>
    <row r="225" s="46" customFormat="1" ht="12"/>
    <row r="226" s="46" customFormat="1" ht="12"/>
    <row r="227" s="46" customFormat="1" ht="12"/>
    <row r="228" s="46" customFormat="1" ht="12"/>
    <row r="229" s="46" customFormat="1" ht="12"/>
    <row r="230" s="46" customFormat="1" ht="12"/>
    <row r="231" s="46" customFormat="1" ht="12"/>
    <row r="232" s="46" customFormat="1" ht="12"/>
    <row r="233" s="46" customFormat="1" ht="12"/>
    <row r="234" s="46" customFormat="1" ht="12"/>
    <row r="235" s="46" customFormat="1" ht="12"/>
    <row r="236" s="46" customFormat="1" ht="12"/>
    <row r="237" s="46" customFormat="1" ht="12"/>
    <row r="238" s="46" customFormat="1" ht="12"/>
    <row r="239" s="46" customFormat="1" ht="12"/>
    <row r="240" s="46" customFormat="1" ht="12"/>
    <row r="241" s="46" customFormat="1" ht="12"/>
    <row r="242" s="46" customFormat="1" ht="12"/>
    <row r="243" s="46" customFormat="1" ht="12"/>
    <row r="244" s="46" customFormat="1" ht="12"/>
    <row r="245" s="46" customFormat="1" ht="12"/>
    <row r="246" s="46" customFormat="1" ht="12"/>
    <row r="247" s="46" customFormat="1" ht="12"/>
    <row r="248" s="46" customFormat="1" ht="12"/>
    <row r="249" s="46" customFormat="1" ht="12"/>
    <row r="250" s="46" customFormat="1" ht="12"/>
    <row r="251" s="46" customFormat="1" ht="12"/>
    <row r="252" s="46" customFormat="1" ht="12"/>
    <row r="253" s="46" customFormat="1" ht="12"/>
    <row r="254" s="46" customFormat="1" ht="12"/>
    <row r="255" s="46" customFormat="1" ht="12"/>
    <row r="256" s="46" customFormat="1" ht="12"/>
    <row r="257" s="46" customFormat="1" ht="12"/>
    <row r="258" s="46" customFormat="1" ht="12"/>
    <row r="259" s="46" customFormat="1" ht="12"/>
    <row r="260" s="46" customFormat="1" ht="12"/>
    <row r="261" s="46" customFormat="1" ht="12"/>
    <row r="262" s="46" customFormat="1" ht="12"/>
    <row r="263" s="46" customFormat="1" ht="12"/>
    <row r="264" s="46" customFormat="1" ht="12"/>
    <row r="265" s="46" customFormat="1" ht="12"/>
    <row r="266" s="46" customFormat="1" ht="12"/>
    <row r="267" s="46" customFormat="1" ht="12"/>
    <row r="268" s="46" customFormat="1" ht="12"/>
    <row r="269" s="46" customFormat="1" ht="12"/>
    <row r="270" s="46" customFormat="1" ht="12"/>
    <row r="271" s="46" customFormat="1" ht="12"/>
    <row r="272" s="46" customFormat="1" ht="12"/>
    <row r="273" s="46" customFormat="1" ht="12"/>
    <row r="274" s="46" customFormat="1" ht="12"/>
    <row r="275" s="46" customFormat="1" ht="12"/>
    <row r="276" s="46" customFormat="1" ht="12"/>
    <row r="277" s="46" customFormat="1" ht="12"/>
    <row r="278" s="46" customFormat="1" ht="12"/>
    <row r="279" s="46" customFormat="1" ht="12"/>
    <row r="280" s="46" customFormat="1" ht="12"/>
    <row r="281" s="46" customFormat="1" ht="12"/>
    <row r="282" s="46" customFormat="1" ht="12"/>
    <row r="283" s="46" customFormat="1" ht="12"/>
    <row r="284" s="46" customFormat="1" ht="12"/>
    <row r="285" s="46" customFormat="1" ht="12"/>
    <row r="286" s="46" customFormat="1" ht="12"/>
    <row r="287" s="46" customFormat="1" ht="12"/>
    <row r="288" s="46" customFormat="1" ht="12"/>
    <row r="289" s="46" customFormat="1" ht="12"/>
    <row r="290" s="46" customFormat="1" ht="12"/>
    <row r="291" s="46" customFormat="1" ht="12"/>
    <row r="292" s="46" customFormat="1" ht="12"/>
    <row r="293" s="46" customFormat="1" ht="12"/>
    <row r="294" s="46" customFormat="1" ht="12"/>
    <row r="295" s="46" customFormat="1" ht="12"/>
    <row r="296" s="46" customFormat="1" ht="12"/>
    <row r="297" s="46" customFormat="1" ht="12"/>
    <row r="298" s="46" customFormat="1" ht="12"/>
    <row r="299" s="46" customFormat="1" ht="12"/>
    <row r="300" s="46" customFormat="1" ht="12"/>
    <row r="301" s="46" customFormat="1" ht="12"/>
    <row r="302" s="46" customFormat="1" ht="12"/>
    <row r="303" s="46" customFormat="1" ht="12"/>
    <row r="304" s="46" customFormat="1" ht="12"/>
    <row r="305" s="46" customFormat="1" ht="12"/>
    <row r="306" s="46" customFormat="1" ht="12"/>
    <row r="307" s="46" customFormat="1" ht="12"/>
    <row r="308" s="46" customFormat="1" ht="12"/>
    <row r="309" s="46" customFormat="1" ht="12"/>
    <row r="310" s="46" customFormat="1" ht="12"/>
    <row r="311" s="46" customFormat="1" ht="12"/>
    <row r="312" s="46" customFormat="1" ht="12"/>
    <row r="313" s="46" customFormat="1" ht="12"/>
    <row r="314" s="46" customFormat="1" ht="12"/>
    <row r="315" s="46" customFormat="1" ht="12"/>
    <row r="316" s="46" customFormat="1" ht="12"/>
    <row r="317" s="46" customFormat="1" ht="12"/>
    <row r="318" s="46" customFormat="1" ht="12"/>
    <row r="319" s="46" customFormat="1" ht="12"/>
    <row r="320" s="46" customFormat="1" ht="12"/>
    <row r="321" s="46" customFormat="1" ht="12"/>
    <row r="322" s="46" customFormat="1" ht="12"/>
    <row r="323" s="46" customFormat="1" ht="12"/>
    <row r="324" s="46" customFormat="1" ht="12"/>
    <row r="325" s="46" customFormat="1" ht="12"/>
    <row r="326" s="46" customFormat="1" ht="12"/>
    <row r="327" s="46" customFormat="1" ht="12"/>
    <row r="328" s="46" customFormat="1" ht="12"/>
    <row r="329" s="46" customFormat="1" ht="12"/>
    <row r="330" s="46" customFormat="1" ht="12"/>
    <row r="331" s="46" customFormat="1" ht="12"/>
    <row r="332" s="46" customFormat="1" ht="12"/>
    <row r="333" s="46" customFormat="1" ht="12"/>
    <row r="334" s="46" customFormat="1" ht="12"/>
    <row r="335" s="46" customFormat="1" ht="12"/>
    <row r="336" s="46" customFormat="1" ht="12"/>
    <row r="337" s="46" customFormat="1" ht="12"/>
    <row r="338" s="46" customFormat="1" ht="12"/>
    <row r="339" s="46" customFormat="1" ht="12"/>
    <row r="340" s="46" customFormat="1" ht="12"/>
    <row r="341" s="46" customFormat="1" ht="12"/>
    <row r="342" s="46" customFormat="1" ht="12"/>
    <row r="343" s="46" customFormat="1" ht="12"/>
    <row r="344" s="46" customFormat="1" ht="12"/>
    <row r="345" s="46" customFormat="1" ht="12"/>
    <row r="346" s="46" customFormat="1" ht="12"/>
    <row r="347" s="46" customFormat="1" ht="12"/>
    <row r="348" s="46" customFormat="1" ht="12"/>
    <row r="349" s="46" customFormat="1" ht="12"/>
    <row r="350" s="46" customFormat="1" ht="12"/>
    <row r="351" s="46" customFormat="1" ht="12"/>
    <row r="352" s="46" customFormat="1" ht="12"/>
    <row r="353" s="46" customFormat="1" ht="12"/>
    <row r="354" s="46" customFormat="1" ht="12"/>
    <row r="355" s="46" customFormat="1" ht="12"/>
    <row r="356" s="46" customFormat="1" ht="12"/>
    <row r="357" s="46" customFormat="1" ht="12"/>
    <row r="358" s="46" customFormat="1" ht="12"/>
    <row r="359" s="46" customFormat="1" ht="12"/>
    <row r="360" s="46" customFormat="1" ht="12"/>
    <row r="361" s="46" customFormat="1" ht="12"/>
    <row r="362" s="46" customFormat="1" ht="12"/>
    <row r="363" s="46" customFormat="1" ht="12"/>
    <row r="364" s="46" customFormat="1" ht="12"/>
    <row r="365" s="46" customFormat="1" ht="12"/>
    <row r="366" s="46" customFormat="1" ht="12"/>
    <row r="367" s="46" customFormat="1" ht="12"/>
    <row r="368" s="46" customFormat="1" ht="12"/>
    <row r="369" s="46" customFormat="1" ht="12"/>
    <row r="370" s="46" customFormat="1" ht="12"/>
    <row r="371" s="46" customFormat="1" ht="12"/>
    <row r="372" s="46" customFormat="1" ht="12"/>
    <row r="373" s="46" customFormat="1" ht="12"/>
    <row r="374" s="46" customFormat="1" ht="12"/>
    <row r="375" s="46" customFormat="1" ht="12"/>
    <row r="376" s="46" customFormat="1" ht="12"/>
    <row r="377" s="46" customFormat="1" ht="12"/>
    <row r="378" s="46" customFormat="1" ht="12"/>
    <row r="379" s="46" customFormat="1" ht="12"/>
    <row r="380" s="46" customFormat="1" ht="12"/>
    <row r="381" s="46" customFormat="1" ht="12"/>
    <row r="382" s="46" customFormat="1" ht="12"/>
    <row r="383" s="46" customFormat="1" ht="12"/>
    <row r="384" s="46" customFormat="1" ht="12"/>
    <row r="385" s="46" customFormat="1" ht="12"/>
    <row r="386" s="46" customFormat="1" ht="12"/>
    <row r="387" s="46" customFormat="1" ht="12"/>
    <row r="388" s="46" customFormat="1" ht="12"/>
    <row r="389" s="46" customFormat="1" ht="12"/>
    <row r="390" s="46" customFormat="1" ht="12"/>
    <row r="391" s="46" customFormat="1" ht="12"/>
    <row r="392" s="46" customFormat="1" ht="12"/>
    <row r="393" s="46" customFormat="1" ht="12"/>
    <row r="394" s="46" customFormat="1" ht="12"/>
    <row r="395" s="46" customFormat="1" ht="12"/>
    <row r="396" s="46" customFormat="1" ht="12"/>
    <row r="397" s="46" customFormat="1" ht="12"/>
    <row r="398" s="46" customFormat="1" ht="12"/>
    <row r="399" s="46" customFormat="1" ht="12"/>
    <row r="400" s="46" customFormat="1" ht="12"/>
    <row r="401" s="46" customFormat="1" ht="12"/>
    <row r="402" s="46" customFormat="1" ht="12"/>
    <row r="403" s="46" customFormat="1" ht="12"/>
    <row r="404" s="46" customFormat="1" ht="12"/>
    <row r="405" s="46" customFormat="1" ht="12"/>
    <row r="406" s="46" customFormat="1" ht="12"/>
    <row r="407" s="46" customFormat="1" ht="12"/>
    <row r="408" s="46" customFormat="1" ht="12"/>
    <row r="409" s="46" customFormat="1" ht="12"/>
    <row r="410" s="46" customFormat="1" ht="12"/>
    <row r="411" s="46" customFormat="1" ht="12"/>
    <row r="412" s="46" customFormat="1" ht="12"/>
    <row r="413" s="46" customFormat="1" ht="12"/>
    <row r="414" s="46" customFormat="1" ht="12"/>
    <row r="415" s="46" customFormat="1" ht="12"/>
    <row r="416" s="46" customFormat="1" ht="12"/>
    <row r="417" s="46" customFormat="1" ht="12"/>
    <row r="418" s="46" customFormat="1" ht="12"/>
    <row r="419" s="46" customFormat="1" ht="12"/>
    <row r="420" s="46" customFormat="1" ht="12"/>
    <row r="421" s="46" customFormat="1" ht="12"/>
    <row r="422" s="46" customFormat="1" ht="12"/>
    <row r="423" s="46" customFormat="1" ht="12"/>
    <row r="424" s="46" customFormat="1" ht="12"/>
    <row r="425" s="46" customFormat="1" ht="12"/>
    <row r="426" s="46" customFormat="1" ht="12"/>
    <row r="427" s="46" customFormat="1" ht="12"/>
    <row r="428" s="46" customFormat="1" ht="12"/>
    <row r="429" s="46" customFormat="1" ht="12"/>
    <row r="430" s="46" customFormat="1" ht="12"/>
    <row r="431" s="46" customFormat="1" ht="12"/>
    <row r="432" s="46" customFormat="1" ht="12"/>
    <row r="433" s="46" customFormat="1" ht="12"/>
    <row r="434" s="46" customFormat="1" ht="12"/>
    <row r="435" s="46" customFormat="1" ht="12"/>
    <row r="436" s="46" customFormat="1" ht="12"/>
    <row r="437" s="46" customFormat="1" ht="12"/>
    <row r="438" s="46" customFormat="1" ht="12"/>
    <row r="439" s="46" customFormat="1" ht="12"/>
    <row r="440" s="46" customFormat="1" ht="12"/>
    <row r="441" s="46" customFormat="1" ht="12"/>
    <row r="442" s="46" customFormat="1" ht="12"/>
    <row r="443" s="46" customFormat="1" ht="12"/>
    <row r="444" s="46" customFormat="1" ht="12"/>
    <row r="445" s="46" customFormat="1" ht="12"/>
    <row r="446" s="46" customFormat="1" ht="12"/>
    <row r="447" s="46" customFormat="1" ht="12"/>
    <row r="448" s="46" customFormat="1" ht="12"/>
    <row r="449" s="46" customFormat="1" ht="12"/>
    <row r="450" s="46" customFormat="1" ht="12"/>
    <row r="451" s="46" customFormat="1" ht="12"/>
    <row r="452" s="46" customFormat="1" ht="12"/>
    <row r="453" s="46" customFormat="1" ht="12"/>
    <row r="454" s="46" customFormat="1" ht="12"/>
    <row r="455" s="46" customFormat="1" ht="12"/>
    <row r="456" s="46" customFormat="1" ht="12"/>
    <row r="457" s="46" customFormat="1" ht="12"/>
    <row r="458" s="46" customFormat="1" ht="12"/>
    <row r="459" s="46" customFormat="1" ht="12"/>
    <row r="460" s="46" customFormat="1" ht="12"/>
    <row r="461" s="46" customFormat="1" ht="12"/>
    <row r="462" s="46" customFormat="1" ht="12"/>
    <row r="463" s="46" customFormat="1" ht="12"/>
    <row r="464" s="46" customFormat="1" ht="12"/>
    <row r="465" s="46" customFormat="1" ht="12"/>
    <row r="466" s="46" customFormat="1" ht="12"/>
    <row r="467" s="46" customFormat="1" ht="12"/>
    <row r="468" s="46" customFormat="1" ht="12"/>
    <row r="469" s="46" customFormat="1" ht="12"/>
    <row r="470" s="46" customFormat="1" ht="12"/>
    <row r="471" s="46" customFormat="1" ht="12"/>
    <row r="472" s="46" customFormat="1" ht="12"/>
    <row r="473" s="46" customFormat="1" ht="12"/>
    <row r="474" s="46" customFormat="1" ht="12"/>
    <row r="475" s="46" customFormat="1" ht="12"/>
    <row r="476" s="46" customFormat="1" ht="12"/>
    <row r="477" s="46" customFormat="1" ht="12"/>
    <row r="478" s="46" customFormat="1" ht="12"/>
    <row r="479" s="46" customFormat="1" ht="12"/>
    <row r="480" s="46" customFormat="1" ht="12"/>
    <row r="481" s="46" customFormat="1" ht="12"/>
    <row r="482" s="46" customFormat="1" ht="12"/>
    <row r="483" s="46" customFormat="1" ht="12"/>
    <row r="484" s="46" customFormat="1" ht="12"/>
    <row r="485" s="46" customFormat="1" ht="12"/>
    <row r="486" s="46" customFormat="1" ht="12"/>
    <row r="487" s="46" customFormat="1" ht="12"/>
    <row r="488" s="46" customFormat="1" ht="12"/>
    <row r="489" s="46" customFormat="1" ht="12"/>
    <row r="490" s="46" customFormat="1" ht="12"/>
    <row r="491" s="46" customFormat="1" ht="12"/>
    <row r="492" s="46" customFormat="1" ht="12"/>
    <row r="493" s="46" customFormat="1" ht="12"/>
    <row r="494" s="46" customFormat="1" ht="12"/>
    <row r="495" s="46" customFormat="1" ht="12"/>
    <row r="496" s="46" customFormat="1" ht="12"/>
    <row r="497" s="46" customFormat="1" ht="12"/>
    <row r="498" s="46" customFormat="1" ht="12"/>
    <row r="499" s="46" customFormat="1" ht="12"/>
    <row r="500" s="46" customFormat="1" ht="12"/>
    <row r="501" s="46" customFormat="1" ht="12"/>
    <row r="502" s="46" customFormat="1" ht="12"/>
    <row r="503" s="46" customFormat="1" ht="12"/>
    <row r="504" s="46" customFormat="1" ht="12"/>
    <row r="505" s="46" customFormat="1" ht="12"/>
    <row r="506" s="46" customFormat="1" ht="12"/>
    <row r="507" s="46" customFormat="1" ht="12"/>
    <row r="508" s="46" customFormat="1" ht="12"/>
    <row r="509" s="46" customFormat="1" ht="12"/>
    <row r="510" s="46" customFormat="1" ht="12"/>
    <row r="511" s="46" customFormat="1" ht="12"/>
    <row r="512" s="46" customFormat="1" ht="12"/>
    <row r="513" s="46" customFormat="1" ht="12"/>
    <row r="514" s="46" customFormat="1" ht="12"/>
    <row r="515" s="46" customFormat="1" ht="12"/>
    <row r="516" s="46" customFormat="1" ht="12"/>
    <row r="517" s="46" customFormat="1" ht="12"/>
    <row r="518" s="46" customFormat="1" ht="12"/>
    <row r="519" s="46" customFormat="1" ht="12"/>
    <row r="520" s="46" customFormat="1" ht="12"/>
    <row r="521" s="46" customFormat="1" ht="12"/>
    <row r="522" s="46" customFormat="1" ht="12"/>
    <row r="523" s="46" customFormat="1" ht="12"/>
    <row r="524" s="46" customFormat="1" ht="12"/>
    <row r="525" s="46" customFormat="1" ht="12"/>
    <row r="526" s="46" customFormat="1" ht="12"/>
    <row r="527" s="46" customFormat="1" ht="12"/>
    <row r="528" s="46" customFormat="1" ht="12"/>
    <row r="529" s="46" customFormat="1" ht="12"/>
    <row r="530" s="46" customFormat="1" ht="12"/>
    <row r="531" s="46" customFormat="1" ht="12"/>
    <row r="532" s="46" customFormat="1" ht="12"/>
    <row r="533" s="46" customFormat="1" ht="12"/>
    <row r="534" s="46" customFormat="1" ht="12"/>
    <row r="535" s="46" customFormat="1" ht="12"/>
    <row r="536" s="46" customFormat="1" ht="12"/>
    <row r="537" s="46" customFormat="1" ht="12"/>
    <row r="538" s="46" customFormat="1" ht="12"/>
    <row r="539" s="46" customFormat="1" ht="12"/>
    <row r="540" s="46" customFormat="1" ht="12"/>
    <row r="541" s="46" customFormat="1" ht="12"/>
    <row r="542" s="46" customFormat="1" ht="12"/>
    <row r="543" s="46" customFormat="1" ht="12"/>
    <row r="544" s="46" customFormat="1" ht="12"/>
    <row r="545" s="46" customFormat="1" ht="12"/>
    <row r="546" s="46" customFormat="1" ht="12"/>
    <row r="547" s="46" customFormat="1" ht="12"/>
    <row r="548" s="46" customFormat="1" ht="12"/>
    <row r="549" s="46" customFormat="1" ht="12"/>
    <row r="550" s="46" customFormat="1" ht="12"/>
    <row r="551" s="46" customFormat="1" ht="12"/>
    <row r="552" s="46" customFormat="1" ht="12"/>
    <row r="553" s="46" customFormat="1" ht="12"/>
    <row r="554" s="46" customFormat="1" ht="12"/>
    <row r="555" s="46" customFormat="1" ht="12"/>
    <row r="556" s="46" customFormat="1" ht="12"/>
    <row r="557" s="46" customFormat="1" ht="12"/>
    <row r="558" s="46" customFormat="1" ht="12"/>
    <row r="559" s="46" customFormat="1" ht="12"/>
    <row r="560" s="46" customFormat="1" ht="12"/>
    <row r="561" s="46" customFormat="1" ht="12"/>
    <row r="562" s="46" customFormat="1" ht="12"/>
    <row r="563" s="46" customFormat="1" ht="12"/>
    <row r="564" s="46" customFormat="1" ht="12"/>
    <row r="565" s="46" customFormat="1" ht="12"/>
    <row r="566" s="46" customFormat="1" ht="12"/>
    <row r="567" s="46" customFormat="1" ht="12"/>
    <row r="568" s="46" customFormat="1" ht="12"/>
    <row r="569" s="46" customFormat="1" ht="12"/>
    <row r="570" s="46" customFormat="1" ht="12"/>
    <row r="571" s="46" customFormat="1" ht="12"/>
    <row r="572" s="46" customFormat="1" ht="12"/>
    <row r="573" s="46" customFormat="1" ht="12"/>
    <row r="574" s="46" customFormat="1" ht="12"/>
    <row r="575" s="46" customFormat="1" ht="12"/>
    <row r="576" s="46" customFormat="1" ht="12"/>
    <row r="577" s="46" customFormat="1" ht="12"/>
    <row r="578" s="46" customFormat="1" ht="12"/>
    <row r="579" s="46" customFormat="1" ht="12"/>
    <row r="580" s="46" customFormat="1" ht="12"/>
    <row r="581" s="46" customFormat="1" ht="12"/>
    <row r="582" s="46" customFormat="1" ht="12"/>
    <row r="583" s="46" customFormat="1" ht="12"/>
    <row r="584" s="46" customFormat="1" ht="12"/>
    <row r="585" s="46" customFormat="1" ht="12"/>
    <row r="586" s="46" customFormat="1" ht="12"/>
    <row r="587" s="46" customFormat="1" ht="12"/>
    <row r="588" s="46" customFormat="1" ht="12"/>
    <row r="589" s="46" customFormat="1" ht="12"/>
    <row r="590" s="46" customFormat="1" ht="12"/>
    <row r="591" s="46" customFormat="1" ht="12"/>
    <row r="592" s="46" customFormat="1" ht="12"/>
    <row r="593" s="46" customFormat="1" ht="12"/>
    <row r="594" s="46" customFormat="1" ht="12"/>
    <row r="595" s="46" customFormat="1" ht="12"/>
    <row r="596" s="46" customFormat="1" ht="12"/>
    <row r="597" s="46" customFormat="1" ht="12"/>
    <row r="598" s="46" customFormat="1" ht="12"/>
    <row r="599" s="46" customFormat="1" ht="12"/>
    <row r="600" s="46" customFormat="1" ht="12"/>
    <row r="601" s="46" customFormat="1" ht="12"/>
    <row r="602" s="46" customFormat="1" ht="12"/>
    <row r="603" s="46" customFormat="1" ht="12"/>
    <row r="604" s="46" customFormat="1" ht="12"/>
    <row r="605" s="46" customFormat="1" ht="12"/>
    <row r="606" s="46" customFormat="1" ht="12"/>
    <row r="607" s="46" customFormat="1" ht="12"/>
    <row r="608" s="46" customFormat="1" ht="12"/>
    <row r="609" s="46" customFormat="1" ht="12"/>
    <row r="610" s="46" customFormat="1" ht="12"/>
    <row r="611" s="46" customFormat="1" ht="12"/>
    <row r="612" s="46" customFormat="1" ht="12"/>
    <row r="613" s="46" customFormat="1" ht="12"/>
    <row r="614" s="46" customFormat="1" ht="12"/>
    <row r="615" s="46" customFormat="1" ht="12"/>
    <row r="616" s="46" customFormat="1" ht="12"/>
    <row r="617" s="46" customFormat="1" ht="12"/>
    <row r="618" s="46" customFormat="1" ht="12"/>
    <row r="619" s="46" customFormat="1" ht="12"/>
    <row r="620" s="46" customFormat="1" ht="12"/>
    <row r="621" s="46" customFormat="1" ht="12"/>
    <row r="622" s="46" customFormat="1" ht="12"/>
    <row r="623" s="46" customFormat="1" ht="12"/>
    <row r="624" s="46" customFormat="1" ht="12"/>
    <row r="625" s="46" customFormat="1" ht="12"/>
    <row r="626" s="46" customFormat="1" ht="12"/>
    <row r="627" s="46" customFormat="1" ht="12"/>
    <row r="628" s="46" customFormat="1" ht="12"/>
    <row r="629" s="46" customFormat="1" ht="12"/>
    <row r="630" s="46" customFormat="1" ht="12"/>
    <row r="631" s="46" customFormat="1" ht="12"/>
    <row r="632" s="46" customFormat="1" ht="12"/>
    <row r="633" s="46" customFormat="1" ht="12"/>
    <row r="634" s="46" customFormat="1" ht="12"/>
    <row r="635" s="46" customFormat="1" ht="12"/>
    <row r="636" s="46" customFormat="1" ht="12"/>
    <row r="637" s="46" customFormat="1" ht="12"/>
    <row r="638" s="46" customFormat="1" ht="12"/>
    <row r="639" s="46" customFormat="1" ht="12"/>
    <row r="640" s="46" customFormat="1" ht="12"/>
    <row r="641" s="46" customFormat="1" ht="12"/>
    <row r="642" s="46" customFormat="1" ht="12"/>
    <row r="643" s="46" customFormat="1" ht="12"/>
    <row r="644" s="46" customFormat="1" ht="12"/>
    <row r="645" s="46" customFormat="1" ht="12"/>
    <row r="646" s="46" customFormat="1" ht="12"/>
    <row r="647" s="46" customFormat="1" ht="12"/>
    <row r="648" s="46" customFormat="1" ht="12"/>
    <row r="649" s="46" customFormat="1" ht="12"/>
    <row r="650" s="46" customFormat="1" ht="12"/>
    <row r="651" s="46" customFormat="1" ht="12"/>
    <row r="652" s="46" customFormat="1" ht="12"/>
    <row r="653" s="46" customFormat="1" ht="12"/>
    <row r="654" s="46" customFormat="1" ht="12"/>
    <row r="655" s="46" customFormat="1" ht="12"/>
    <row r="656" s="46" customFormat="1" ht="12"/>
    <row r="657" s="46" customFormat="1" ht="12"/>
    <row r="658" s="46" customFormat="1" ht="12"/>
    <row r="659" s="46" customFormat="1" ht="12"/>
    <row r="660" s="46" customFormat="1" ht="12"/>
    <row r="661" s="46" customFormat="1" ht="12"/>
    <row r="662" s="46" customFormat="1" ht="12"/>
    <row r="663" s="46" customFormat="1" ht="12"/>
    <row r="664" s="46" customFormat="1" ht="12"/>
    <row r="665" s="46" customFormat="1" ht="12"/>
    <row r="666" s="46" customFormat="1" ht="12"/>
    <row r="667" s="46" customFormat="1" ht="12"/>
    <row r="668" s="46" customFormat="1" ht="12"/>
    <row r="669" s="46" customFormat="1" ht="12"/>
    <row r="670" s="46" customFormat="1" ht="12"/>
    <row r="671" s="46" customFormat="1" ht="12"/>
    <row r="672" s="46" customFormat="1" ht="12"/>
    <row r="673" s="46" customFormat="1" ht="12"/>
    <row r="674" s="46" customFormat="1" ht="12"/>
    <row r="675" s="46" customFormat="1" ht="12"/>
    <row r="676" s="46" customFormat="1" ht="12"/>
    <row r="677" s="46" customFormat="1" ht="12"/>
    <row r="678" s="46" customFormat="1" ht="12"/>
    <row r="679" s="46" customFormat="1" ht="12"/>
    <row r="680" s="46" customFormat="1" ht="12"/>
    <row r="681" s="46" customFormat="1" ht="12"/>
    <row r="682" s="46" customFormat="1" ht="12"/>
    <row r="683" s="46" customFormat="1" ht="12"/>
    <row r="684" s="46" customFormat="1" ht="12"/>
    <row r="685" s="46" customFormat="1" ht="12"/>
    <row r="686" s="46" customFormat="1" ht="12"/>
    <row r="687" s="46" customFormat="1" ht="12"/>
    <row r="688" s="46" customFormat="1" ht="12"/>
    <row r="689" s="46" customFormat="1" ht="12"/>
    <row r="690" s="46" customFormat="1" ht="12"/>
    <row r="691" s="46" customFormat="1" ht="12"/>
    <row r="692" s="46" customFormat="1" ht="12"/>
    <row r="693" s="46" customFormat="1" ht="12"/>
    <row r="694" s="46" customFormat="1" ht="12"/>
    <row r="695" s="46" customFormat="1" ht="12"/>
    <row r="696" s="46" customFormat="1" ht="12"/>
    <row r="697" s="46" customFormat="1" ht="12"/>
    <row r="698" s="46" customFormat="1" ht="12"/>
    <row r="699" s="46" customFormat="1" ht="12"/>
    <row r="700" s="46" customFormat="1" ht="12"/>
    <row r="701" s="46" customFormat="1" ht="12"/>
    <row r="702" s="46" customFormat="1" ht="12"/>
    <row r="703" s="46" customFormat="1" ht="12"/>
    <row r="704" s="46" customFormat="1" ht="12"/>
    <row r="705" s="46" customFormat="1" ht="12"/>
    <row r="706" s="46" customFormat="1" ht="12"/>
    <row r="707" s="46" customFormat="1" ht="12"/>
    <row r="708" s="46" customFormat="1" ht="12"/>
    <row r="709" s="46" customFormat="1" ht="12"/>
    <row r="710" s="46" customFormat="1" ht="12"/>
    <row r="711" s="46" customFormat="1" ht="12"/>
    <row r="712" s="46" customFormat="1" ht="12"/>
    <row r="713" s="46" customFormat="1" ht="12"/>
    <row r="714" s="46" customFormat="1" ht="12"/>
    <row r="715" s="46" customFormat="1" ht="12"/>
    <row r="716" s="46" customFormat="1" ht="12"/>
    <row r="717" s="46" customFormat="1" ht="12"/>
    <row r="718" s="46" customFormat="1" ht="12"/>
    <row r="719" s="46" customFormat="1" ht="12"/>
    <row r="720" s="46" customFormat="1" ht="12"/>
    <row r="721" s="46" customFormat="1" ht="12"/>
    <row r="722" s="46" customFormat="1" ht="12"/>
    <row r="723" s="46" customFormat="1" ht="12"/>
    <row r="724" s="46" customFormat="1" ht="12"/>
    <row r="725" s="46" customFormat="1" ht="12"/>
    <row r="726" s="46" customFormat="1" ht="12"/>
    <row r="727" s="46" customFormat="1" ht="12"/>
    <row r="728" s="46" customFormat="1" ht="12"/>
    <row r="729" s="46" customFormat="1" ht="12"/>
    <row r="730" s="46" customFormat="1" ht="12"/>
    <row r="731" s="46" customFormat="1" ht="12"/>
    <row r="732" s="46" customFormat="1" ht="12"/>
    <row r="733" s="46" customFormat="1" ht="12"/>
    <row r="734" s="46" customFormat="1" ht="12"/>
    <row r="735" s="46" customFormat="1" ht="12"/>
    <row r="736" s="46" customFormat="1" ht="12"/>
    <row r="737" s="46" customFormat="1" ht="12"/>
    <row r="738" s="46" customFormat="1" ht="12"/>
    <row r="739" s="46" customFormat="1" ht="12"/>
    <row r="740" s="46" customFormat="1" ht="12"/>
    <row r="741" s="46" customFormat="1" ht="12"/>
    <row r="742" s="46" customFormat="1" ht="12"/>
    <row r="743" s="46" customFormat="1" ht="12"/>
    <row r="744" s="46" customFormat="1" ht="12"/>
    <row r="745" s="46" customFormat="1" ht="12"/>
    <row r="746" s="46" customFormat="1" ht="12"/>
    <row r="747" s="46" customFormat="1" ht="12"/>
    <row r="748" s="46" customFormat="1" ht="12"/>
    <row r="749" s="46" customFormat="1" ht="12"/>
    <row r="750" s="46" customFormat="1" ht="12"/>
    <row r="751" s="46" customFormat="1" ht="12"/>
    <row r="752" s="46" customFormat="1" ht="12"/>
    <row r="753" s="46" customFormat="1" ht="12"/>
    <row r="754" s="46" customFormat="1" ht="12"/>
    <row r="755" s="46" customFormat="1" ht="12"/>
    <row r="756" s="46" customFormat="1" ht="12"/>
    <row r="757" s="46" customFormat="1" ht="12"/>
    <row r="758" s="46" customFormat="1" ht="12"/>
    <row r="759" s="46" customFormat="1" ht="12"/>
    <row r="760" s="46" customFormat="1" ht="12"/>
    <row r="761" s="46" customFormat="1" ht="12"/>
    <row r="762" s="46" customFormat="1" ht="12"/>
    <row r="763" s="46" customFormat="1" ht="12"/>
    <row r="764" s="46" customFormat="1" ht="12"/>
    <row r="765" s="46" customFormat="1" ht="12"/>
    <row r="766" s="46" customFormat="1" ht="12"/>
    <row r="767" s="46" customFormat="1" ht="12"/>
    <row r="768" s="46" customFormat="1" ht="12"/>
    <row r="769" s="46" customFormat="1" ht="12"/>
    <row r="770" s="46" customFormat="1" ht="12"/>
    <row r="771" s="46" customFormat="1" ht="12"/>
    <row r="772" s="46" customFormat="1" ht="12"/>
    <row r="773" s="46" customFormat="1" ht="12"/>
    <row r="774" s="46" customFormat="1" ht="12"/>
    <row r="775" s="46" customFormat="1" ht="12"/>
    <row r="776" s="46" customFormat="1" ht="12"/>
    <row r="777" s="46" customFormat="1" ht="12"/>
    <row r="778" s="46" customFormat="1" ht="12"/>
    <row r="779" s="46" customFormat="1" ht="12"/>
    <row r="780" s="46" customFormat="1" ht="12"/>
    <row r="781" s="46" customFormat="1" ht="12"/>
    <row r="782" s="46" customFormat="1" ht="12"/>
    <row r="783" s="46" customFormat="1" ht="12"/>
    <row r="784" s="46" customFormat="1" ht="12"/>
    <row r="785" s="46" customFormat="1" ht="12"/>
    <row r="786" s="46" customFormat="1" ht="12"/>
    <row r="787" s="46" customFormat="1" ht="12"/>
    <row r="788" s="46" customFormat="1" ht="12"/>
    <row r="789" s="46" customFormat="1" ht="12"/>
    <row r="790" s="46" customFormat="1" ht="12"/>
    <row r="791" s="46" customFormat="1" ht="12"/>
    <row r="792" s="46" customFormat="1" ht="12"/>
    <row r="793" s="46" customFormat="1" ht="12"/>
    <row r="794" s="46" customFormat="1" ht="12"/>
    <row r="795" s="46" customFormat="1" ht="12"/>
    <row r="796" s="46" customFormat="1" ht="12"/>
    <row r="797" s="46" customFormat="1" ht="12"/>
    <row r="798" s="46" customFormat="1" ht="12"/>
    <row r="799" s="46" customFormat="1" ht="12"/>
    <row r="800" s="46" customFormat="1" ht="12"/>
    <row r="801" s="46" customFormat="1" ht="12"/>
    <row r="802" s="46" customFormat="1" ht="12"/>
    <row r="803" s="46" customFormat="1" ht="12"/>
    <row r="804" s="46" customFormat="1" ht="12"/>
    <row r="805" s="46" customFormat="1" ht="12"/>
    <row r="806" s="46" customFormat="1" ht="12"/>
    <row r="807" s="46" customFormat="1" ht="12"/>
    <row r="808" s="46" customFormat="1" ht="12"/>
    <row r="809" s="46" customFormat="1" ht="12"/>
    <row r="810" s="46" customFormat="1" ht="12"/>
    <row r="811" s="46" customFormat="1" ht="12"/>
    <row r="812" s="46" customFormat="1" ht="12"/>
    <row r="813" s="46" customFormat="1" ht="12"/>
    <row r="814" s="46" customFormat="1" ht="12"/>
    <row r="815" s="46" customFormat="1" ht="12"/>
    <row r="816" s="46" customFormat="1" ht="12"/>
    <row r="817" s="46" customFormat="1" ht="12"/>
    <row r="818" s="46" customFormat="1" ht="12"/>
    <row r="819" s="46" customFormat="1" ht="12"/>
    <row r="820" s="46" customFormat="1" ht="12"/>
    <row r="821" s="46" customFormat="1" ht="12"/>
    <row r="822" s="46" customFormat="1" ht="12"/>
    <row r="823" s="46" customFormat="1" ht="12"/>
    <row r="824" s="46" customFormat="1" ht="12"/>
    <row r="825" s="46" customFormat="1" ht="12"/>
    <row r="826" s="46" customFormat="1" ht="12"/>
    <row r="827" s="46" customFormat="1" ht="12"/>
    <row r="828" s="46" customFormat="1" ht="12"/>
    <row r="829" s="46" customFormat="1" ht="12"/>
    <row r="830" s="46" customFormat="1" ht="12"/>
    <row r="831" s="46" customFormat="1" ht="12"/>
    <row r="832" s="46" customFormat="1" ht="12"/>
    <row r="833" s="46" customFormat="1" ht="12"/>
    <row r="834" s="46" customFormat="1" ht="12"/>
    <row r="835" s="46" customFormat="1" ht="12"/>
    <row r="836" s="46" customFormat="1" ht="12"/>
    <row r="837" s="46" customFormat="1" ht="12"/>
    <row r="838" s="46" customFormat="1" ht="12"/>
    <row r="839" s="46" customFormat="1" ht="12"/>
    <row r="840" s="46" customFormat="1" ht="12"/>
    <row r="841" s="46" customFormat="1" ht="12"/>
    <row r="842" s="46" customFormat="1" ht="12"/>
    <row r="843" s="46" customFormat="1" ht="12"/>
    <row r="844" s="46" customFormat="1" ht="12"/>
    <row r="845" s="46" customFormat="1" ht="12"/>
    <row r="846" s="46" customFormat="1" ht="12"/>
    <row r="847" s="46" customFormat="1" ht="12"/>
    <row r="848" s="46" customFormat="1" ht="12"/>
    <row r="849" s="46" customFormat="1" ht="12"/>
    <row r="850" s="46" customFormat="1" ht="12"/>
    <row r="851" s="46" customFormat="1" ht="12"/>
    <row r="852" s="46" customFormat="1" ht="12"/>
    <row r="853" s="46" customFormat="1" ht="12"/>
    <row r="854" s="46" customFormat="1" ht="12"/>
    <row r="855" s="46" customFormat="1" ht="12"/>
    <row r="856" s="46" customFormat="1" ht="12"/>
    <row r="857" s="46" customFormat="1" ht="12"/>
    <row r="858" s="46" customFormat="1" ht="12"/>
    <row r="859" s="46" customFormat="1" ht="12"/>
    <row r="860" s="46" customFormat="1" ht="12"/>
    <row r="861" s="46" customFormat="1" ht="12"/>
    <row r="862" s="46" customFormat="1" ht="12"/>
    <row r="863" s="46" customFormat="1" ht="12"/>
    <row r="864" s="46" customFormat="1" ht="12"/>
    <row r="865" s="46" customFormat="1" ht="12"/>
    <row r="866" s="46" customFormat="1" ht="12"/>
    <row r="867" s="46" customFormat="1" ht="12"/>
    <row r="868" s="46" customFormat="1" ht="12"/>
    <row r="869" s="46" customFormat="1" ht="12"/>
    <row r="870" s="46" customFormat="1" ht="12"/>
    <row r="871" s="46" customFormat="1" ht="12"/>
    <row r="872" s="46" customFormat="1" ht="12"/>
    <row r="873" s="46" customFormat="1" ht="12"/>
    <row r="874" s="46" customFormat="1" ht="12"/>
    <row r="875" s="46" customFormat="1" ht="12"/>
    <row r="876" s="46" customFormat="1" ht="12"/>
    <row r="877" s="46" customFormat="1" ht="12"/>
    <row r="878" s="46" customFormat="1" ht="12"/>
    <row r="879" s="46" customFormat="1" ht="12"/>
    <row r="880" s="46" customFormat="1" ht="12"/>
    <row r="881" s="46" customFormat="1" ht="12"/>
    <row r="882" s="46" customFormat="1" ht="12"/>
    <row r="883" s="46" customFormat="1" ht="12"/>
    <row r="884" s="46" customFormat="1" ht="12"/>
    <row r="885" s="46" customFormat="1" ht="12"/>
    <row r="886" s="46" customFormat="1" ht="12"/>
    <row r="887" s="46" customFormat="1" ht="12"/>
    <row r="888" s="46" customFormat="1" ht="12"/>
    <row r="889" s="46" customFormat="1" ht="12"/>
    <row r="890" s="46" customFormat="1" ht="12"/>
    <row r="891" s="46" customFormat="1" ht="12"/>
    <row r="892" s="46" customFormat="1" ht="12"/>
    <row r="893" s="46" customFormat="1" ht="12"/>
    <row r="894" s="46" customFormat="1" ht="12"/>
    <row r="895" s="46" customFormat="1" ht="12"/>
    <row r="896" s="46" customFormat="1" ht="12"/>
    <row r="897" s="46" customFormat="1" ht="12"/>
    <row r="898" s="46" customFormat="1" ht="12"/>
    <row r="899" s="46" customFormat="1" ht="12"/>
    <row r="900" s="46" customFormat="1" ht="12"/>
    <row r="901" s="46" customFormat="1" ht="12"/>
    <row r="902" s="46" customFormat="1" ht="12"/>
    <row r="903" s="46" customFormat="1" ht="12"/>
    <row r="904" s="46" customFormat="1" ht="12"/>
    <row r="905" s="46" customFormat="1" ht="12"/>
    <row r="906" s="46" customFormat="1" ht="12"/>
    <row r="907" s="46" customFormat="1" ht="12"/>
    <row r="908" s="46" customFormat="1" ht="12"/>
    <row r="909" s="46" customFormat="1" ht="12"/>
    <row r="910" s="46" customFormat="1" ht="12"/>
    <row r="911" s="46" customFormat="1" ht="12"/>
    <row r="912" s="46" customFormat="1" ht="12"/>
    <row r="913" s="46" customFormat="1" ht="12"/>
    <row r="914" s="46" customFormat="1" ht="12"/>
    <row r="915" s="46" customFormat="1" ht="12"/>
    <row r="916" s="46" customFormat="1" ht="12"/>
    <row r="917" s="46" customFormat="1" ht="12"/>
    <row r="918" s="46" customFormat="1" ht="12"/>
    <row r="919" s="46" customFormat="1" ht="12"/>
    <row r="920" s="46" customFormat="1" ht="12"/>
    <row r="921" s="46" customFormat="1" ht="12"/>
    <row r="922" s="46" customFormat="1" ht="12"/>
    <row r="923" s="46" customFormat="1" ht="12"/>
    <row r="924" s="46" customFormat="1" ht="12"/>
    <row r="925" s="46" customFormat="1" ht="12"/>
    <row r="926" s="46" customFormat="1" ht="12"/>
    <row r="927" s="46" customFormat="1" ht="12"/>
    <row r="928" s="46" customFormat="1" ht="12"/>
    <row r="929" s="46" customFormat="1" ht="12"/>
    <row r="930" s="46" customFormat="1" ht="12"/>
    <row r="931" s="46" customFormat="1" ht="12"/>
    <row r="932" s="46" customFormat="1" ht="12"/>
    <row r="933" s="46" customFormat="1" ht="12"/>
    <row r="934" s="46" customFormat="1" ht="12"/>
    <row r="935" s="46" customFormat="1" ht="12"/>
    <row r="936" s="46" customFormat="1" ht="12"/>
    <row r="937" s="46" customFormat="1" ht="12"/>
    <row r="938" s="46" customFormat="1" ht="12"/>
    <row r="939" s="46" customFormat="1" ht="12"/>
    <row r="940" s="46" customFormat="1" ht="12"/>
    <row r="941" s="46" customFormat="1" ht="12"/>
    <row r="942" s="46" customFormat="1" ht="12"/>
    <row r="943" s="46" customFormat="1" ht="12"/>
    <row r="944" s="46" customFormat="1" ht="12"/>
    <row r="945" s="46" customFormat="1" ht="12"/>
    <row r="946" s="46" customFormat="1" ht="12"/>
    <row r="947" s="46" customFormat="1" ht="12"/>
    <row r="948" s="46" customFormat="1" ht="12"/>
    <row r="949" s="46" customFormat="1" ht="12"/>
    <row r="950" s="46" customFormat="1" ht="12"/>
    <row r="951" s="46" customFormat="1" ht="12"/>
    <row r="952" s="46" customFormat="1" ht="12"/>
    <row r="953" s="46" customFormat="1" ht="12"/>
    <row r="954" s="46" customFormat="1" ht="12"/>
    <row r="955" s="46" customFormat="1" ht="12"/>
    <row r="956" s="46" customFormat="1" ht="12"/>
    <row r="957" s="46" customFormat="1" ht="12"/>
    <row r="958" s="46" customFormat="1" ht="12"/>
    <row r="959" s="46" customFormat="1" ht="12"/>
    <row r="960" s="46" customFormat="1" ht="12"/>
    <row r="961" s="46" customFormat="1" ht="12"/>
    <row r="962" s="46" customFormat="1" ht="12"/>
    <row r="963" s="46" customFormat="1" ht="12"/>
    <row r="964" s="46" customFormat="1" ht="12"/>
    <row r="965" s="46" customFormat="1" ht="12"/>
    <row r="966" s="46" customFormat="1" ht="12"/>
    <row r="967" s="46" customFormat="1" ht="12"/>
    <row r="968" s="46" customFormat="1" ht="12"/>
    <row r="969" s="46" customFormat="1" ht="12"/>
    <row r="970" s="46" customFormat="1" ht="12"/>
    <row r="971" s="46" customFormat="1" ht="12"/>
    <row r="972" s="46" customFormat="1" ht="12"/>
    <row r="973" s="46" customFormat="1" ht="12"/>
    <row r="974" s="46" customFormat="1" ht="12"/>
    <row r="975" s="46" customFormat="1" ht="12"/>
    <row r="976" s="46" customFormat="1" ht="12"/>
    <row r="977" s="46" customFormat="1" ht="12"/>
    <row r="978" s="46" customFormat="1" ht="12"/>
    <row r="979" s="46" customFormat="1" ht="12"/>
    <row r="980" s="46" customFormat="1" ht="12"/>
    <row r="981" s="46" customFormat="1" ht="12"/>
    <row r="982" s="46" customFormat="1" ht="12"/>
    <row r="983" s="46" customFormat="1" ht="12"/>
    <row r="984" s="46" customFormat="1" ht="12"/>
    <row r="985" s="46" customFormat="1" ht="12"/>
    <row r="986" s="46" customFormat="1" ht="12"/>
    <row r="987" s="46" customFormat="1" ht="12"/>
    <row r="988" s="46" customFormat="1" ht="12"/>
    <row r="989" s="46" customFormat="1" ht="12"/>
    <row r="990" s="46" customFormat="1" ht="12"/>
    <row r="991" s="46" customFormat="1" ht="12"/>
    <row r="992" s="46" customFormat="1" ht="12"/>
    <row r="993" s="46" customFormat="1" ht="12"/>
    <row r="994" s="46" customFormat="1" ht="12"/>
    <row r="995" s="46" customFormat="1" ht="12"/>
  </sheetData>
  <mergeCells count="18">
    <mergeCell ref="F7:F9"/>
    <mergeCell ref="H7:H9"/>
    <mergeCell ref="G7:G9"/>
    <mergeCell ref="H109:N109"/>
    <mergeCell ref="D109:F109"/>
    <mergeCell ref="K7:K9"/>
    <mergeCell ref="D7:D9"/>
    <mergeCell ref="L7:L9"/>
    <mergeCell ref="A2:N2"/>
    <mergeCell ref="A4:J4"/>
    <mergeCell ref="K6:N6"/>
    <mergeCell ref="A6:A9"/>
    <mergeCell ref="B6:B9"/>
    <mergeCell ref="C7:C9"/>
    <mergeCell ref="G6:J6"/>
    <mergeCell ref="N7:N9"/>
    <mergeCell ref="J7:J9"/>
    <mergeCell ref="C6:F6"/>
  </mergeCells>
  <printOptions/>
  <pageMargins left="0.36" right="0.29" top="0.2" bottom="0.28" header="0.17" footer="0.28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M19" sqref="M19"/>
    </sheetView>
  </sheetViews>
  <sheetFormatPr defaultColWidth="9.140625" defaultRowHeight="12"/>
  <cols>
    <col min="1" max="1" width="78.28125" style="0" customWidth="1"/>
    <col min="2" max="3" width="18.28125" style="0" customWidth="1"/>
  </cols>
  <sheetData>
    <row r="1" spans="1:3" ht="15.75">
      <c r="A1" s="306" t="s">
        <v>202</v>
      </c>
      <c r="B1" s="306"/>
      <c r="C1" s="306"/>
    </row>
    <row r="2" spans="1:3" ht="15">
      <c r="A2" s="3"/>
      <c r="B2" s="3"/>
      <c r="C2" s="4"/>
    </row>
    <row r="3" spans="1:3" ht="15">
      <c r="A3" s="3"/>
      <c r="C3" s="142" t="s">
        <v>352</v>
      </c>
    </row>
    <row r="4" spans="1:3" ht="15">
      <c r="A4" s="3"/>
      <c r="B4" s="3"/>
      <c r="C4" s="3"/>
    </row>
    <row r="5" spans="1:3" ht="12.75">
      <c r="A5" s="354" t="s">
        <v>474</v>
      </c>
      <c r="B5" s="354"/>
      <c r="C5" s="354"/>
    </row>
    <row r="6" ht="12" thickBot="1">
      <c r="A6" s="143"/>
    </row>
    <row r="7" spans="1:3" ht="25.5">
      <c r="A7" s="144" t="s">
        <v>384</v>
      </c>
      <c r="B7" s="355" t="s">
        <v>325</v>
      </c>
      <c r="C7" s="355" t="s">
        <v>471</v>
      </c>
    </row>
    <row r="8" spans="1:8" s="1" customFormat="1" ht="13.5" thickBot="1">
      <c r="A8" s="145"/>
      <c r="B8" s="356"/>
      <c r="C8" s="356"/>
      <c r="D8"/>
      <c r="E8" s="74"/>
      <c r="F8" s="74"/>
      <c r="G8" s="74"/>
      <c r="H8" s="74"/>
    </row>
    <row r="9" spans="1:3" ht="13.5" thickBot="1">
      <c r="A9" s="146" t="s">
        <v>206</v>
      </c>
      <c r="B9" s="44">
        <f>B10+B11+B12</f>
        <v>16325</v>
      </c>
      <c r="C9" s="44">
        <f>C10+C11+C12</f>
        <v>19480</v>
      </c>
    </row>
    <row r="10" spans="1:3" ht="12.75" customHeight="1">
      <c r="A10" s="147" t="s">
        <v>207</v>
      </c>
      <c r="B10" s="35">
        <v>5000</v>
      </c>
      <c r="C10" s="157">
        <v>6604</v>
      </c>
    </row>
    <row r="11" spans="1:3" ht="12.75" customHeight="1">
      <c r="A11" s="148" t="s">
        <v>208</v>
      </c>
      <c r="B11" s="33">
        <v>2500</v>
      </c>
      <c r="C11" s="158">
        <v>5505</v>
      </c>
    </row>
    <row r="12" spans="1:3" ht="15" customHeight="1" thickBot="1">
      <c r="A12" s="149" t="s">
        <v>353</v>
      </c>
      <c r="B12" s="34">
        <v>8825</v>
      </c>
      <c r="C12" s="159">
        <v>7371</v>
      </c>
    </row>
    <row r="13" spans="1:3" ht="13.5" thickBot="1">
      <c r="A13" s="146" t="s">
        <v>209</v>
      </c>
      <c r="B13" s="44">
        <f>B19+B15+B17+B16+B18</f>
        <v>5500</v>
      </c>
      <c r="C13" s="44">
        <f>C19+C15+C17+C16+C18</f>
        <v>7820</v>
      </c>
    </row>
    <row r="14" spans="1:3" ht="12.75">
      <c r="A14" s="148" t="s">
        <v>354</v>
      </c>
      <c r="B14" s="33"/>
      <c r="C14" s="160"/>
    </row>
    <row r="15" spans="1:3" ht="12.75">
      <c r="A15" s="148" t="s">
        <v>355</v>
      </c>
      <c r="B15" s="33"/>
      <c r="C15" s="158">
        <v>648</v>
      </c>
    </row>
    <row r="16" spans="1:3" ht="12.75">
      <c r="A16" s="148" t="s">
        <v>356</v>
      </c>
      <c r="B16" s="33">
        <v>4000</v>
      </c>
      <c r="C16" s="158">
        <v>4598</v>
      </c>
    </row>
    <row r="17" spans="1:3" ht="12.75">
      <c r="A17" s="148" t="s">
        <v>357</v>
      </c>
      <c r="B17" s="33"/>
      <c r="C17" s="158">
        <v>529</v>
      </c>
    </row>
    <row r="18" spans="1:3" ht="12.75">
      <c r="A18" s="149" t="s">
        <v>475</v>
      </c>
      <c r="B18" s="34"/>
      <c r="C18" s="161">
        <v>54</v>
      </c>
    </row>
    <row r="19" spans="1:3" ht="13.5" thickBot="1">
      <c r="A19" s="149" t="s">
        <v>358</v>
      </c>
      <c r="B19" s="34">
        <v>1500</v>
      </c>
      <c r="C19" s="162">
        <v>1991</v>
      </c>
    </row>
    <row r="20" spans="1:3" ht="13.5" thickBot="1">
      <c r="A20" s="146" t="s">
        <v>221</v>
      </c>
      <c r="B20" s="44">
        <f>B21+B22+B24+B25+B26+B31+B23+B27+B28+B29+B30</f>
        <v>140000</v>
      </c>
      <c r="C20" s="44">
        <f>C21+C22+C24+C25+C26+C31+C23+C27+C28+C29+C30</f>
        <v>92233</v>
      </c>
    </row>
    <row r="21" spans="1:3" ht="12.75">
      <c r="A21" s="147" t="s">
        <v>222</v>
      </c>
      <c r="B21" s="35">
        <v>3000</v>
      </c>
      <c r="C21" s="157">
        <v>3049</v>
      </c>
    </row>
    <row r="22" spans="1:3" ht="12.75">
      <c r="A22" s="148" t="s">
        <v>359</v>
      </c>
      <c r="B22" s="33">
        <v>30000</v>
      </c>
      <c r="C22" s="158">
        <v>30064</v>
      </c>
    </row>
    <row r="23" spans="1:3" ht="12.75">
      <c r="A23" s="148" t="s">
        <v>360</v>
      </c>
      <c r="B23" s="33">
        <v>32000</v>
      </c>
      <c r="C23" s="158">
        <v>0</v>
      </c>
    </row>
    <row r="24" spans="1:3" ht="12.75">
      <c r="A24" s="148" t="s">
        <v>210</v>
      </c>
      <c r="B24" s="33">
        <v>2000</v>
      </c>
      <c r="C24" s="158">
        <v>0</v>
      </c>
    </row>
    <row r="25" spans="1:3" ht="12.75">
      <c r="A25" s="148" t="s">
        <v>211</v>
      </c>
      <c r="B25" s="33">
        <v>25000</v>
      </c>
      <c r="C25" s="158">
        <v>25000</v>
      </c>
    </row>
    <row r="26" spans="1:3" ht="12.75">
      <c r="A26" s="148" t="s">
        <v>361</v>
      </c>
      <c r="B26" s="33">
        <v>3000</v>
      </c>
      <c r="C26" s="158">
        <v>3000</v>
      </c>
    </row>
    <row r="27" spans="1:3" ht="12.75">
      <c r="A27" s="148" t="s">
        <v>362</v>
      </c>
      <c r="B27" s="34">
        <v>5000</v>
      </c>
      <c r="C27" s="158">
        <v>3120</v>
      </c>
    </row>
    <row r="28" spans="1:3" ht="12.75">
      <c r="A28" s="149" t="s">
        <v>363</v>
      </c>
      <c r="B28" s="34">
        <v>5000</v>
      </c>
      <c r="C28" s="158"/>
    </row>
    <row r="29" spans="1:3" ht="12.75">
      <c r="A29" s="149" t="s">
        <v>364</v>
      </c>
      <c r="B29" s="34">
        <v>5000</v>
      </c>
      <c r="C29" s="158">
        <v>5000</v>
      </c>
    </row>
    <row r="30" spans="1:3" ht="12.75">
      <c r="A30" s="149" t="s">
        <v>365</v>
      </c>
      <c r="B30" s="34">
        <v>20000</v>
      </c>
      <c r="C30" s="158">
        <v>15000</v>
      </c>
    </row>
    <row r="31" spans="1:3" ht="13.5" thickBot="1">
      <c r="A31" s="149" t="s">
        <v>366</v>
      </c>
      <c r="B31" s="34">
        <v>10000</v>
      </c>
      <c r="C31" s="163">
        <v>8000</v>
      </c>
    </row>
    <row r="32" spans="1:3" ht="13.5" thickBot="1">
      <c r="A32" s="146" t="s">
        <v>367</v>
      </c>
      <c r="B32" s="44">
        <f>B33+B34+B35+B39+B40+B41+B42+B43+B45+B46+B36+B37+B38+B44</f>
        <v>288527</v>
      </c>
      <c r="C32" s="44">
        <f>C33+C34+C35+C39+C40+C41+C42+C43+C45+C46+C36+C37+C38+C44</f>
        <v>287059</v>
      </c>
    </row>
    <row r="33" spans="1:3" ht="12.75">
      <c r="A33" s="147" t="s">
        <v>368</v>
      </c>
      <c r="B33" s="35">
        <v>200000</v>
      </c>
      <c r="C33" s="35">
        <v>160200</v>
      </c>
    </row>
    <row r="34" spans="1:3" ht="12.75">
      <c r="A34" s="148" t="s">
        <v>369</v>
      </c>
      <c r="B34" s="33">
        <v>15000</v>
      </c>
      <c r="C34" s="33">
        <v>9650</v>
      </c>
    </row>
    <row r="35" spans="1:3" ht="12.75">
      <c r="A35" s="148" t="s">
        <v>370</v>
      </c>
      <c r="B35" s="33">
        <v>10000</v>
      </c>
      <c r="C35" s="33"/>
    </row>
    <row r="36" spans="1:3" ht="12.75">
      <c r="A36" s="148" t="s">
        <v>371</v>
      </c>
      <c r="B36" s="33">
        <v>10000</v>
      </c>
      <c r="C36" s="33">
        <v>9800</v>
      </c>
    </row>
    <row r="37" spans="1:3" ht="12.75">
      <c r="A37" s="148" t="s">
        <v>372</v>
      </c>
      <c r="B37" s="33"/>
      <c r="C37" s="33">
        <v>1233</v>
      </c>
    </row>
    <row r="38" spans="1:3" ht="12.75">
      <c r="A38" s="148" t="s">
        <v>373</v>
      </c>
      <c r="B38" s="33"/>
      <c r="C38" s="33">
        <v>3320</v>
      </c>
    </row>
    <row r="39" spans="1:3" ht="12.75">
      <c r="A39" s="148" t="s">
        <v>374</v>
      </c>
      <c r="B39" s="33">
        <v>8000</v>
      </c>
      <c r="C39" s="33">
        <v>11125</v>
      </c>
    </row>
    <row r="40" spans="1:3" ht="12.75">
      <c r="A40" s="148" t="s">
        <v>375</v>
      </c>
      <c r="B40" s="33">
        <v>7000</v>
      </c>
      <c r="C40" s="33">
        <v>8084</v>
      </c>
    </row>
    <row r="41" spans="1:3" ht="12.75">
      <c r="A41" s="148" t="s">
        <v>376</v>
      </c>
      <c r="B41" s="33">
        <v>1000</v>
      </c>
      <c r="C41" s="33">
        <v>1366</v>
      </c>
    </row>
    <row r="42" spans="1:3" ht="12.75">
      <c r="A42" s="148" t="s">
        <v>377</v>
      </c>
      <c r="B42" s="150">
        <v>6000</v>
      </c>
      <c r="C42" s="150">
        <v>5858</v>
      </c>
    </row>
    <row r="43" spans="1:3" ht="12.75">
      <c r="A43" s="148" t="s">
        <v>378</v>
      </c>
      <c r="B43" s="33">
        <v>3100</v>
      </c>
      <c r="C43" s="33">
        <v>1514</v>
      </c>
    </row>
    <row r="44" spans="1:3" ht="12.75">
      <c r="A44" s="149" t="s">
        <v>379</v>
      </c>
      <c r="B44" s="33"/>
      <c r="C44" s="33">
        <v>8614</v>
      </c>
    </row>
    <row r="45" spans="1:3" ht="12.75">
      <c r="A45" s="149" t="s">
        <v>380</v>
      </c>
      <c r="B45" s="33">
        <v>5000</v>
      </c>
      <c r="C45" s="33">
        <v>15410</v>
      </c>
    </row>
    <row r="46" spans="1:3" ht="13.5" thickBot="1">
      <c r="A46" s="148" t="s">
        <v>381</v>
      </c>
      <c r="B46" s="45">
        <v>23427</v>
      </c>
      <c r="C46" s="45">
        <v>50885</v>
      </c>
    </row>
    <row r="47" spans="1:3" ht="13.5" thickBot="1">
      <c r="A47" s="146" t="s">
        <v>382</v>
      </c>
      <c r="B47" s="44">
        <v>2060000</v>
      </c>
      <c r="C47" s="44">
        <v>1401124</v>
      </c>
    </row>
    <row r="48" spans="1:3" ht="13.5" thickBot="1">
      <c r="A48" s="151"/>
      <c r="B48" s="34"/>
      <c r="C48" s="34"/>
    </row>
    <row r="49" spans="1:3" ht="13.5" thickBot="1">
      <c r="A49" s="152" t="s">
        <v>383</v>
      </c>
      <c r="B49" s="92">
        <f>B9+B13+B20+B32+B47+B48</f>
        <v>2510352</v>
      </c>
      <c r="C49" s="92">
        <f>C9+C13+C20+C32+C47+C48</f>
        <v>1807716</v>
      </c>
    </row>
    <row r="50" spans="1:3" s="37" customFormat="1" ht="15">
      <c r="A50" s="36"/>
      <c r="B50" s="36"/>
      <c r="C50" s="36"/>
    </row>
    <row r="51" spans="1:3" s="37" customFormat="1" ht="15">
      <c r="A51" s="36"/>
      <c r="B51" s="36"/>
      <c r="C51" s="36"/>
    </row>
    <row r="54" spans="1:2" s="31" customFormat="1" ht="12.75">
      <c r="A54" s="93"/>
      <c r="B54" s="32"/>
    </row>
    <row r="55" s="31" customFormat="1" ht="12.75" hidden="1">
      <c r="A55" s="31" t="s">
        <v>212</v>
      </c>
    </row>
    <row r="56" s="31" customFormat="1" ht="12.75" hidden="1">
      <c r="A56" s="31" t="s">
        <v>219</v>
      </c>
    </row>
    <row r="57" spans="1:4" ht="12">
      <c r="A57" s="46" t="s">
        <v>320</v>
      </c>
      <c r="B57" s="46" t="s">
        <v>326</v>
      </c>
      <c r="D57" s="58"/>
    </row>
    <row r="58" spans="1:4" ht="12">
      <c r="A58" s="46" t="s">
        <v>322</v>
      </c>
      <c r="B58" s="46" t="s">
        <v>323</v>
      </c>
      <c r="D58" s="46"/>
    </row>
  </sheetData>
  <mergeCells count="4">
    <mergeCell ref="A1:C1"/>
    <mergeCell ref="A5:C5"/>
    <mergeCell ref="B7:B8"/>
    <mergeCell ref="C7:C8"/>
  </mergeCells>
  <printOptions/>
  <pageMargins left="0.41" right="0.17" top="0.85" bottom="0.7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6"/>
  <sheetViews>
    <sheetView zoomScaleSheetLayoutView="75" workbookViewId="0" topLeftCell="A1">
      <selection activeCell="H40" sqref="H40"/>
    </sheetView>
  </sheetViews>
  <sheetFormatPr defaultColWidth="9.140625" defaultRowHeight="12"/>
  <cols>
    <col min="1" max="1" width="44.8515625" style="1" customWidth="1"/>
    <col min="2" max="7" width="21.140625" style="1" customWidth="1"/>
    <col min="8" max="16384" width="9.28125" style="1" customWidth="1"/>
  </cols>
  <sheetData>
    <row r="2" ht="12.75">
      <c r="G2" s="2" t="s">
        <v>217</v>
      </c>
    </row>
    <row r="4" spans="1:8" ht="15.75">
      <c r="A4" s="306" t="s">
        <v>202</v>
      </c>
      <c r="B4" s="306"/>
      <c r="C4" s="306"/>
      <c r="D4" s="306"/>
      <c r="E4" s="306"/>
      <c r="F4" s="306"/>
      <c r="G4" s="306"/>
      <c r="H4" s="25"/>
    </row>
    <row r="5" ht="13.5">
      <c r="A5" s="30"/>
    </row>
    <row r="6" spans="1:7" ht="15.75">
      <c r="A6" s="306" t="s">
        <v>481</v>
      </c>
      <c r="B6" s="306"/>
      <c r="C6" s="306"/>
      <c r="D6" s="306"/>
      <c r="E6" s="306"/>
      <c r="F6" s="306"/>
      <c r="G6" s="306"/>
    </row>
    <row r="7" spans="1:7" ht="14.25">
      <c r="A7" s="359" t="s">
        <v>275</v>
      </c>
      <c r="B7" s="359"/>
      <c r="C7" s="359"/>
      <c r="D7" s="359"/>
      <c r="E7" s="359"/>
      <c r="F7" s="359"/>
      <c r="G7" s="359"/>
    </row>
    <row r="8" spans="1:8" ht="12.75">
      <c r="A8" s="74"/>
      <c r="B8" s="74"/>
      <c r="C8" s="74"/>
      <c r="D8" s="74"/>
      <c r="E8" s="74"/>
      <c r="F8" s="74"/>
      <c r="G8" s="74"/>
      <c r="H8" s="74"/>
    </row>
    <row r="9" spans="1:7" ht="12.75">
      <c r="A9" s="60"/>
      <c r="B9" s="60"/>
      <c r="C9" s="60"/>
      <c r="D9" s="60"/>
      <c r="E9" s="60"/>
      <c r="F9" s="60"/>
      <c r="G9" s="60"/>
    </row>
    <row r="10" ht="13.5" thickBot="1"/>
    <row r="11" spans="1:8" s="3" customFormat="1" ht="15.75" thickBot="1">
      <c r="A11" s="360" t="s">
        <v>61</v>
      </c>
      <c r="B11" s="357" t="s">
        <v>80</v>
      </c>
      <c r="C11" s="358"/>
      <c r="D11" s="357" t="s">
        <v>14</v>
      </c>
      <c r="E11" s="358"/>
      <c r="F11" s="357" t="s">
        <v>247</v>
      </c>
      <c r="G11" s="358"/>
      <c r="H11" s="1"/>
    </row>
    <row r="12" spans="1:7" s="3" customFormat="1" ht="18" customHeight="1">
      <c r="A12" s="361"/>
      <c r="B12" s="363" t="s">
        <v>327</v>
      </c>
      <c r="C12" s="363" t="s">
        <v>480</v>
      </c>
      <c r="D12" s="363" t="s">
        <v>327</v>
      </c>
      <c r="E12" s="363" t="s">
        <v>480</v>
      </c>
      <c r="F12" s="363" t="s">
        <v>327</v>
      </c>
      <c r="G12" s="363" t="s">
        <v>480</v>
      </c>
    </row>
    <row r="13" spans="1:7" s="3" customFormat="1" ht="15">
      <c r="A13" s="361"/>
      <c r="B13" s="364"/>
      <c r="C13" s="364"/>
      <c r="D13" s="364"/>
      <c r="E13" s="364"/>
      <c r="F13" s="364"/>
      <c r="G13" s="364"/>
    </row>
    <row r="14" spans="1:7" ht="16.5" customHeight="1" thickBot="1">
      <c r="A14" s="362"/>
      <c r="B14" s="365"/>
      <c r="C14" s="365"/>
      <c r="D14" s="365"/>
      <c r="E14" s="365"/>
      <c r="F14" s="365"/>
      <c r="G14" s="365"/>
    </row>
    <row r="15" spans="1:7" s="2" customFormat="1" ht="12.75">
      <c r="A15" s="164" t="s">
        <v>199</v>
      </c>
      <c r="B15" s="167"/>
      <c r="C15" s="170"/>
      <c r="D15" s="167"/>
      <c r="E15" s="170"/>
      <c r="F15" s="167"/>
      <c r="G15" s="176"/>
    </row>
    <row r="16" spans="1:7" ht="15">
      <c r="A16" s="165" t="s">
        <v>62</v>
      </c>
      <c r="B16" s="168">
        <f aca="true" t="shared" si="0" ref="B16:B26">D16+F16</f>
        <v>256156</v>
      </c>
      <c r="C16" s="171">
        <f aca="true" t="shared" si="1" ref="C16:C26">E16+G16</f>
        <v>256156</v>
      </c>
      <c r="D16" s="168">
        <v>112156</v>
      </c>
      <c r="E16" s="168">
        <v>112156</v>
      </c>
      <c r="F16" s="172">
        <v>144000</v>
      </c>
      <c r="G16" s="172">
        <v>144000</v>
      </c>
    </row>
    <row r="17" spans="1:7" ht="15">
      <c r="A17" s="165" t="s">
        <v>63</v>
      </c>
      <c r="B17" s="168">
        <f t="shared" si="0"/>
        <v>136286</v>
      </c>
      <c r="C17" s="171">
        <f t="shared" si="1"/>
        <v>136286</v>
      </c>
      <c r="D17" s="168">
        <v>50076</v>
      </c>
      <c r="E17" s="168">
        <v>50076</v>
      </c>
      <c r="F17" s="172">
        <v>86210</v>
      </c>
      <c r="G17" s="172">
        <v>86210</v>
      </c>
    </row>
    <row r="18" spans="1:7" ht="15">
      <c r="A18" s="165" t="s">
        <v>64</v>
      </c>
      <c r="B18" s="168">
        <f t="shared" si="0"/>
        <v>15286</v>
      </c>
      <c r="C18" s="171">
        <f t="shared" si="1"/>
        <v>15286</v>
      </c>
      <c r="D18" s="168">
        <v>6236</v>
      </c>
      <c r="E18" s="168">
        <v>6236</v>
      </c>
      <c r="F18" s="172">
        <v>9050</v>
      </c>
      <c r="G18" s="172">
        <v>9050</v>
      </c>
    </row>
    <row r="19" spans="1:7" ht="15">
      <c r="A19" s="165" t="s">
        <v>65</v>
      </c>
      <c r="B19" s="168">
        <f t="shared" si="0"/>
        <v>14950</v>
      </c>
      <c r="C19" s="171">
        <f t="shared" si="1"/>
        <v>14950</v>
      </c>
      <c r="D19" s="168">
        <v>6250</v>
      </c>
      <c r="E19" s="168">
        <v>6250</v>
      </c>
      <c r="F19" s="172">
        <v>8700</v>
      </c>
      <c r="G19" s="172">
        <v>8700</v>
      </c>
    </row>
    <row r="20" spans="1:7" ht="15">
      <c r="A20" s="165" t="s">
        <v>66</v>
      </c>
      <c r="B20" s="168">
        <f t="shared" si="0"/>
        <v>25689</v>
      </c>
      <c r="C20" s="171">
        <f t="shared" si="1"/>
        <v>25689</v>
      </c>
      <c r="D20" s="168">
        <v>9089</v>
      </c>
      <c r="E20" s="168">
        <v>9089</v>
      </c>
      <c r="F20" s="172">
        <v>16600</v>
      </c>
      <c r="G20" s="172">
        <v>16600</v>
      </c>
    </row>
    <row r="21" spans="1:8" ht="15">
      <c r="A21" s="165" t="s">
        <v>67</v>
      </c>
      <c r="B21" s="168">
        <f t="shared" si="0"/>
        <v>29574</v>
      </c>
      <c r="C21" s="171">
        <f t="shared" si="1"/>
        <v>29574</v>
      </c>
      <c r="D21" s="168">
        <v>9124</v>
      </c>
      <c r="E21" s="168">
        <v>9124</v>
      </c>
      <c r="F21" s="172">
        <v>20450</v>
      </c>
      <c r="G21" s="172">
        <v>20450</v>
      </c>
      <c r="H21" s="7"/>
    </row>
    <row r="22" spans="1:7" ht="15">
      <c r="A22" s="165" t="s">
        <v>68</v>
      </c>
      <c r="B22" s="168">
        <f t="shared" si="0"/>
        <v>21502</v>
      </c>
      <c r="C22" s="171">
        <f t="shared" si="1"/>
        <v>21502</v>
      </c>
      <c r="D22" s="168">
        <v>6202</v>
      </c>
      <c r="E22" s="168">
        <v>6202</v>
      </c>
      <c r="F22" s="172">
        <v>15300</v>
      </c>
      <c r="G22" s="172">
        <v>15300</v>
      </c>
    </row>
    <row r="23" spans="1:7" ht="15">
      <c r="A23" s="165" t="s">
        <v>69</v>
      </c>
      <c r="B23" s="168">
        <f t="shared" si="0"/>
        <v>14912</v>
      </c>
      <c r="C23" s="171">
        <f t="shared" si="1"/>
        <v>14912</v>
      </c>
      <c r="D23" s="168">
        <v>6212</v>
      </c>
      <c r="E23" s="168">
        <v>6212</v>
      </c>
      <c r="F23" s="172">
        <v>8700</v>
      </c>
      <c r="G23" s="172">
        <v>8700</v>
      </c>
    </row>
    <row r="24" spans="1:7" ht="15">
      <c r="A24" s="165" t="s">
        <v>70</v>
      </c>
      <c r="B24" s="168">
        <f t="shared" si="0"/>
        <v>20907</v>
      </c>
      <c r="C24" s="171">
        <f t="shared" si="1"/>
        <v>20907</v>
      </c>
      <c r="D24" s="168">
        <v>6707</v>
      </c>
      <c r="E24" s="168">
        <v>6707</v>
      </c>
      <c r="F24" s="172">
        <v>14200</v>
      </c>
      <c r="G24" s="172">
        <v>14200</v>
      </c>
    </row>
    <row r="25" spans="1:7" ht="15">
      <c r="A25" s="165" t="s">
        <v>71</v>
      </c>
      <c r="B25" s="168">
        <f t="shared" si="0"/>
        <v>22557</v>
      </c>
      <c r="C25" s="171">
        <f t="shared" si="1"/>
        <v>22557</v>
      </c>
      <c r="D25" s="168">
        <v>9157</v>
      </c>
      <c r="E25" s="168">
        <v>9157</v>
      </c>
      <c r="F25" s="172">
        <v>13400</v>
      </c>
      <c r="G25" s="172">
        <v>13400</v>
      </c>
    </row>
    <row r="26" spans="1:7" ht="15">
      <c r="A26" s="165" t="s">
        <v>164</v>
      </c>
      <c r="B26" s="168">
        <f t="shared" si="0"/>
        <v>12800</v>
      </c>
      <c r="C26" s="171">
        <f t="shared" si="1"/>
        <v>12800</v>
      </c>
      <c r="D26" s="172"/>
      <c r="E26" s="174"/>
      <c r="F26" s="172">
        <v>12800</v>
      </c>
      <c r="G26" s="172">
        <v>12800</v>
      </c>
    </row>
    <row r="27" spans="1:7" ht="15.75" thickBot="1">
      <c r="A27" s="166"/>
      <c r="B27" s="169"/>
      <c r="C27" s="171"/>
      <c r="D27" s="173"/>
      <c r="E27" s="175"/>
      <c r="F27" s="179"/>
      <c r="G27" s="177"/>
    </row>
    <row r="28" spans="1:7" ht="16.5" thickBot="1">
      <c r="A28" s="181" t="s">
        <v>200</v>
      </c>
      <c r="B28" s="180">
        <f>SUM(B16:B27)</f>
        <v>570619</v>
      </c>
      <c r="C28" s="86">
        <f>E28+G28</f>
        <v>570619</v>
      </c>
      <c r="D28" s="85">
        <f>SUM(D16:D27)</f>
        <v>221209</v>
      </c>
      <c r="E28" s="180">
        <f>SUM(E16:E27)</f>
        <v>221209</v>
      </c>
      <c r="F28" s="180">
        <f>SUM(F16:F27)</f>
        <v>349410</v>
      </c>
      <c r="G28" s="178">
        <f>SUM(G16:G27)</f>
        <v>349410</v>
      </c>
    </row>
    <row r="32" spans="1:3" s="3" customFormat="1" ht="15">
      <c r="A32" s="28"/>
      <c r="B32" s="9"/>
      <c r="C32" s="9"/>
    </row>
    <row r="33" s="3" customFormat="1" ht="15" hidden="1">
      <c r="A33" s="24" t="s">
        <v>165</v>
      </c>
    </row>
    <row r="34" spans="1:3" s="3" customFormat="1" ht="15" hidden="1">
      <c r="A34" s="3" t="s">
        <v>140</v>
      </c>
      <c r="B34" s="1"/>
      <c r="C34" s="1"/>
    </row>
    <row r="35" spans="1:4" s="3" customFormat="1" ht="15">
      <c r="A35" s="46" t="s">
        <v>320</v>
      </c>
      <c r="C35" s="9"/>
      <c r="D35" s="46" t="s">
        <v>326</v>
      </c>
    </row>
    <row r="36" spans="1:6" ht="15">
      <c r="A36" s="46" t="s">
        <v>322</v>
      </c>
      <c r="C36" s="3"/>
      <c r="D36" s="46" t="s">
        <v>323</v>
      </c>
      <c r="E36" s="9"/>
      <c r="F36" s="24"/>
    </row>
    <row r="37" spans="5:6" ht="12.75">
      <c r="E37"/>
      <c r="F37"/>
    </row>
    <row r="38" s="61" customFormat="1" ht="12.75"/>
    <row r="39" spans="2:7" s="61" customFormat="1" ht="15">
      <c r="B39" s="64"/>
      <c r="C39" s="64"/>
      <c r="D39" s="64"/>
      <c r="E39" s="64"/>
      <c r="F39" s="64"/>
      <c r="G39" s="64"/>
    </row>
    <row r="40" spans="2:7" s="61" customFormat="1" ht="15">
      <c r="B40" s="64"/>
      <c r="C40" s="64"/>
      <c r="D40" s="64"/>
      <c r="E40" s="64"/>
      <c r="F40" s="64"/>
      <c r="G40" s="64"/>
    </row>
    <row r="41" spans="2:7" s="61" customFormat="1" ht="15">
      <c r="B41" s="64"/>
      <c r="C41" s="64"/>
      <c r="D41" s="64"/>
      <c r="E41" s="64"/>
      <c r="F41" s="64"/>
      <c r="G41" s="64"/>
    </row>
    <row r="42" spans="2:7" s="61" customFormat="1" ht="15">
      <c r="B42" s="64"/>
      <c r="C42" s="64"/>
      <c r="D42" s="64"/>
      <c r="E42" s="64"/>
      <c r="F42" s="64"/>
      <c r="G42" s="64"/>
    </row>
    <row r="43" spans="2:7" s="61" customFormat="1" ht="15">
      <c r="B43" s="64"/>
      <c r="C43" s="64"/>
      <c r="D43" s="64"/>
      <c r="E43" s="64"/>
      <c r="F43" s="64"/>
      <c r="G43" s="64"/>
    </row>
    <row r="44" spans="2:7" s="61" customFormat="1" ht="15">
      <c r="B44" s="64"/>
      <c r="C44" s="64"/>
      <c r="D44" s="64"/>
      <c r="E44" s="64"/>
      <c r="F44" s="64"/>
      <c r="G44" s="64"/>
    </row>
    <row r="45" spans="1:7" s="61" customFormat="1" ht="15">
      <c r="A45" s="63"/>
      <c r="B45" s="64"/>
      <c r="C45" s="64"/>
      <c r="D45" s="64"/>
      <c r="E45" s="64"/>
      <c r="F45" s="64"/>
      <c r="G45" s="64"/>
    </row>
    <row r="46" spans="1:7" s="61" customFormat="1" ht="15.75">
      <c r="A46" s="62"/>
      <c r="B46" s="62"/>
      <c r="C46" s="62"/>
      <c r="D46" s="62"/>
      <c r="E46" s="62"/>
      <c r="F46" s="62"/>
      <c r="G46" s="62"/>
    </row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  <row r="607" s="61" customFormat="1" ht="12.75"/>
    <row r="608" s="61" customFormat="1" ht="12.75"/>
    <row r="609" s="61" customFormat="1" ht="12.75"/>
    <row r="610" s="61" customFormat="1" ht="12.75"/>
    <row r="611" s="61" customFormat="1" ht="12.75"/>
    <row r="612" s="61" customFormat="1" ht="12.75"/>
    <row r="613" s="61" customFormat="1" ht="12.75"/>
    <row r="614" s="61" customFormat="1" ht="12.75"/>
    <row r="615" s="61" customFormat="1" ht="12.75"/>
    <row r="616" s="61" customFormat="1" ht="12.75"/>
    <row r="617" s="61" customFormat="1" ht="12.75"/>
    <row r="618" s="61" customFormat="1" ht="12.75"/>
    <row r="619" s="61" customFormat="1" ht="12.75"/>
    <row r="620" s="61" customFormat="1" ht="12.75"/>
    <row r="621" s="61" customFormat="1" ht="12.75"/>
    <row r="622" s="61" customFormat="1" ht="12.75"/>
    <row r="623" s="61" customFormat="1" ht="12.75"/>
    <row r="624" s="61" customFormat="1" ht="12.75"/>
    <row r="625" s="61" customFormat="1" ht="12.75"/>
    <row r="626" s="61" customFormat="1" ht="12.75"/>
    <row r="627" s="61" customFormat="1" ht="12.75"/>
    <row r="628" s="61" customFormat="1" ht="12.75"/>
    <row r="629" s="61" customFormat="1" ht="12.75"/>
    <row r="630" s="61" customFormat="1" ht="12.75"/>
    <row r="631" s="61" customFormat="1" ht="12.75"/>
    <row r="632" s="61" customFormat="1" ht="12.75"/>
    <row r="633" s="61" customFormat="1" ht="12.75"/>
    <row r="634" s="61" customFormat="1" ht="12.75"/>
    <row r="635" s="61" customFormat="1" ht="12.75"/>
    <row r="636" s="61" customFormat="1" ht="12.75"/>
    <row r="637" s="61" customFormat="1" ht="12.75"/>
    <row r="638" s="61" customFormat="1" ht="12.75"/>
    <row r="639" s="61" customFormat="1" ht="12.75"/>
    <row r="640" s="61" customFormat="1" ht="12.75"/>
    <row r="641" s="61" customFormat="1" ht="12.75"/>
    <row r="642" s="61" customFormat="1" ht="12.75"/>
    <row r="643" s="61" customFormat="1" ht="12.75"/>
    <row r="644" s="61" customFormat="1" ht="12.75"/>
    <row r="645" s="61" customFormat="1" ht="12.75"/>
    <row r="646" s="61" customFormat="1" ht="12.75"/>
    <row r="647" s="61" customFormat="1" ht="12.75"/>
    <row r="648" s="61" customFormat="1" ht="12.75"/>
    <row r="649" s="61" customFormat="1" ht="12.75"/>
    <row r="650" s="61" customFormat="1" ht="12.75"/>
    <row r="651" s="61" customFormat="1" ht="12.75"/>
    <row r="652" s="61" customFormat="1" ht="12.75"/>
    <row r="653" s="61" customFormat="1" ht="12.75"/>
    <row r="654" s="61" customFormat="1" ht="12.75"/>
    <row r="655" s="61" customFormat="1" ht="12.75"/>
    <row r="656" s="61" customFormat="1" ht="12.75"/>
    <row r="657" s="61" customFormat="1" ht="12.75"/>
    <row r="658" s="61" customFormat="1" ht="12.75"/>
    <row r="659" s="61" customFormat="1" ht="12.75"/>
    <row r="660" s="61" customFormat="1" ht="12.75"/>
    <row r="661" s="61" customFormat="1" ht="12.75"/>
    <row r="662" s="61" customFormat="1" ht="12.75"/>
    <row r="663" s="61" customFormat="1" ht="12.75"/>
    <row r="664" s="61" customFormat="1" ht="12.75"/>
    <row r="665" s="61" customFormat="1" ht="12.75"/>
    <row r="666" s="61" customFormat="1" ht="12.75"/>
    <row r="667" s="61" customFormat="1" ht="12.75"/>
    <row r="668" s="61" customFormat="1" ht="12.75"/>
    <row r="669" s="61" customFormat="1" ht="12.75"/>
    <row r="670" s="61" customFormat="1" ht="12.75"/>
    <row r="671" s="61" customFormat="1" ht="12.75"/>
    <row r="672" s="61" customFormat="1" ht="12.75"/>
    <row r="673" s="61" customFormat="1" ht="12.75"/>
    <row r="674" s="61" customFormat="1" ht="12.75"/>
    <row r="675" s="61" customFormat="1" ht="12.75"/>
    <row r="676" s="61" customFormat="1" ht="12.75"/>
    <row r="677" s="61" customFormat="1" ht="12.75"/>
    <row r="678" s="61" customFormat="1" ht="12.75"/>
    <row r="679" s="61" customFormat="1" ht="12.75"/>
    <row r="680" s="61" customFormat="1" ht="12.75"/>
    <row r="681" s="61" customFormat="1" ht="12.75"/>
    <row r="682" s="61" customFormat="1" ht="12.75"/>
    <row r="683" s="61" customFormat="1" ht="12.75"/>
    <row r="684" s="61" customFormat="1" ht="12.75"/>
    <row r="685" s="61" customFormat="1" ht="12.75"/>
    <row r="686" s="61" customFormat="1" ht="12.75"/>
    <row r="687" s="61" customFormat="1" ht="12.75"/>
    <row r="688" s="61" customFormat="1" ht="12.75"/>
    <row r="689" s="61" customFormat="1" ht="12.75"/>
    <row r="690" s="61" customFormat="1" ht="12.75"/>
    <row r="691" s="61" customFormat="1" ht="12.75"/>
    <row r="692" s="61" customFormat="1" ht="12.75"/>
    <row r="693" s="61" customFormat="1" ht="12.75"/>
    <row r="694" s="61" customFormat="1" ht="12.75"/>
    <row r="695" s="61" customFormat="1" ht="12.75"/>
    <row r="696" s="61" customFormat="1" ht="12.75"/>
    <row r="697" s="61" customFormat="1" ht="12.75"/>
    <row r="698" s="61" customFormat="1" ht="12.75"/>
    <row r="699" s="61" customFormat="1" ht="12.75"/>
    <row r="700" s="61" customFormat="1" ht="12.75"/>
    <row r="701" s="61" customFormat="1" ht="12.75"/>
    <row r="702" s="61" customFormat="1" ht="12.75"/>
    <row r="703" s="61" customFormat="1" ht="12.75"/>
    <row r="704" s="61" customFormat="1" ht="12.75"/>
    <row r="705" s="61" customFormat="1" ht="12.75"/>
    <row r="706" s="61" customFormat="1" ht="12.75"/>
    <row r="707" s="61" customFormat="1" ht="12.75"/>
    <row r="708" s="61" customFormat="1" ht="12.75"/>
    <row r="709" s="61" customFormat="1" ht="12.75"/>
    <row r="710" s="61" customFormat="1" ht="12.75"/>
    <row r="711" s="61" customFormat="1" ht="12.75"/>
    <row r="712" s="61" customFormat="1" ht="12.75"/>
    <row r="713" s="61" customFormat="1" ht="12.75"/>
    <row r="714" s="61" customFormat="1" ht="12.75"/>
    <row r="715" s="61" customFormat="1" ht="12.75"/>
    <row r="716" s="61" customFormat="1" ht="12.75"/>
    <row r="717" s="61" customFormat="1" ht="12.75"/>
    <row r="718" s="61" customFormat="1" ht="12.75"/>
    <row r="719" s="61" customFormat="1" ht="12.75"/>
    <row r="720" s="61" customFormat="1" ht="12.75"/>
    <row r="721" s="61" customFormat="1" ht="12.75"/>
    <row r="722" s="61" customFormat="1" ht="12.75"/>
    <row r="723" s="61" customFormat="1" ht="12.75"/>
    <row r="724" s="61" customFormat="1" ht="12.75"/>
    <row r="725" s="61" customFormat="1" ht="12.75"/>
    <row r="726" s="61" customFormat="1" ht="12.75"/>
    <row r="727" s="61" customFormat="1" ht="12.75"/>
    <row r="728" s="61" customFormat="1" ht="12.75"/>
    <row r="729" s="61" customFormat="1" ht="12.75"/>
    <row r="730" s="61" customFormat="1" ht="12.75"/>
    <row r="731" s="61" customFormat="1" ht="12.75"/>
    <row r="732" s="61" customFormat="1" ht="12.75"/>
    <row r="733" s="61" customFormat="1" ht="12.75"/>
    <row r="734" s="61" customFormat="1" ht="12.75"/>
    <row r="735" s="61" customFormat="1" ht="12.75"/>
    <row r="736" s="61" customFormat="1" ht="12.75"/>
    <row r="737" s="61" customFormat="1" ht="12.75"/>
    <row r="738" s="61" customFormat="1" ht="12.75"/>
    <row r="739" s="61" customFormat="1" ht="12.75"/>
    <row r="740" s="61" customFormat="1" ht="12.75"/>
    <row r="741" s="61" customFormat="1" ht="12.75"/>
    <row r="742" s="61" customFormat="1" ht="12.75"/>
    <row r="743" s="61" customFormat="1" ht="12.75"/>
    <row r="744" s="61" customFormat="1" ht="12.75"/>
    <row r="745" s="61" customFormat="1" ht="12.75"/>
    <row r="746" s="61" customFormat="1" ht="12.75"/>
    <row r="747" s="61" customFormat="1" ht="12.75"/>
    <row r="748" s="61" customFormat="1" ht="12.75"/>
    <row r="749" s="61" customFormat="1" ht="12.75"/>
    <row r="750" s="61" customFormat="1" ht="12.75"/>
    <row r="751" s="61" customFormat="1" ht="12.75"/>
    <row r="752" s="61" customFormat="1" ht="12.75"/>
    <row r="753" s="61" customFormat="1" ht="12.75"/>
    <row r="754" s="61" customFormat="1" ht="12.75"/>
    <row r="755" s="61" customFormat="1" ht="12.75"/>
    <row r="756" s="61" customFormat="1" ht="12.75"/>
    <row r="757" s="61" customFormat="1" ht="12.75"/>
    <row r="758" s="61" customFormat="1" ht="12.75"/>
    <row r="759" s="61" customFormat="1" ht="12.75"/>
    <row r="760" s="61" customFormat="1" ht="12.75"/>
    <row r="761" s="61" customFormat="1" ht="12.75"/>
    <row r="762" s="61" customFormat="1" ht="12.75"/>
    <row r="763" s="61" customFormat="1" ht="12.75"/>
    <row r="764" s="61" customFormat="1" ht="12.75"/>
    <row r="765" s="61" customFormat="1" ht="12.75"/>
    <row r="766" s="61" customFormat="1" ht="12.75"/>
    <row r="767" s="61" customFormat="1" ht="12.75"/>
    <row r="768" s="61" customFormat="1" ht="12.75"/>
    <row r="769" s="61" customFormat="1" ht="12.75"/>
    <row r="770" s="61" customFormat="1" ht="12.75"/>
    <row r="771" s="61" customFormat="1" ht="12.75"/>
    <row r="772" s="61" customFormat="1" ht="12.75"/>
    <row r="773" s="61" customFormat="1" ht="12.75"/>
    <row r="774" s="61" customFormat="1" ht="12.75"/>
    <row r="775" s="61" customFormat="1" ht="12.75"/>
    <row r="776" s="61" customFormat="1" ht="12.75"/>
    <row r="777" s="61" customFormat="1" ht="12.75"/>
    <row r="778" s="61" customFormat="1" ht="12.75"/>
    <row r="779" s="61" customFormat="1" ht="12.75"/>
    <row r="780" s="61" customFormat="1" ht="12.75"/>
    <row r="781" s="61" customFormat="1" ht="12.75"/>
    <row r="782" s="61" customFormat="1" ht="12.75"/>
    <row r="783" s="61" customFormat="1" ht="12.75"/>
    <row r="784" s="61" customFormat="1" ht="12.75"/>
    <row r="785" s="61" customFormat="1" ht="12.75"/>
    <row r="786" s="61" customFormat="1" ht="12.75"/>
    <row r="787" s="61" customFormat="1" ht="12.75"/>
    <row r="788" s="61" customFormat="1" ht="12.75"/>
    <row r="789" s="61" customFormat="1" ht="12.75"/>
    <row r="790" s="61" customFormat="1" ht="12.75"/>
    <row r="791" s="61" customFormat="1" ht="12.75"/>
    <row r="792" s="61" customFormat="1" ht="12.75"/>
    <row r="793" s="61" customFormat="1" ht="12.75"/>
    <row r="794" s="61" customFormat="1" ht="12.75"/>
    <row r="795" s="61" customFormat="1" ht="12.75"/>
    <row r="796" s="61" customFormat="1" ht="12.75"/>
    <row r="797" s="61" customFormat="1" ht="12.75"/>
    <row r="798" s="61" customFormat="1" ht="12.75"/>
    <row r="799" s="61" customFormat="1" ht="12.75"/>
    <row r="800" s="61" customFormat="1" ht="12.75"/>
    <row r="801" s="61" customFormat="1" ht="12.75"/>
    <row r="802" s="61" customFormat="1" ht="12.75"/>
    <row r="803" s="61" customFormat="1" ht="12.75"/>
    <row r="804" s="61" customFormat="1" ht="12.75"/>
    <row r="805" s="61" customFormat="1" ht="12.75"/>
    <row r="806" s="61" customFormat="1" ht="12.75"/>
    <row r="807" s="61" customFormat="1" ht="12.75"/>
    <row r="808" s="61" customFormat="1" ht="12.75"/>
    <row r="809" s="61" customFormat="1" ht="12.75"/>
    <row r="810" s="61" customFormat="1" ht="12.75"/>
    <row r="811" s="61" customFormat="1" ht="12.75"/>
    <row r="812" s="61" customFormat="1" ht="12.75"/>
    <row r="813" s="61" customFormat="1" ht="12.75"/>
    <row r="814" s="61" customFormat="1" ht="12.75"/>
    <row r="815" s="61" customFormat="1" ht="12.75"/>
    <row r="816" s="61" customFormat="1" ht="12.75"/>
    <row r="817" s="61" customFormat="1" ht="12.75"/>
    <row r="818" s="61" customFormat="1" ht="12.75"/>
    <row r="819" s="61" customFormat="1" ht="12.75"/>
    <row r="820" s="61" customFormat="1" ht="12.75"/>
    <row r="821" s="61" customFormat="1" ht="12.75"/>
    <row r="822" s="61" customFormat="1" ht="12.75"/>
    <row r="823" s="61" customFormat="1" ht="12.75"/>
    <row r="824" s="61" customFormat="1" ht="12.75"/>
    <row r="825" s="61" customFormat="1" ht="12.75"/>
    <row r="826" s="61" customFormat="1" ht="12.75"/>
    <row r="827" s="61" customFormat="1" ht="12.75"/>
    <row r="828" s="61" customFormat="1" ht="12.75"/>
    <row r="829" s="61" customFormat="1" ht="12.75"/>
    <row r="830" s="61" customFormat="1" ht="12.75"/>
    <row r="831" s="61" customFormat="1" ht="12.75"/>
    <row r="832" s="61" customFormat="1" ht="12.75"/>
    <row r="833" s="61" customFormat="1" ht="12.75"/>
    <row r="834" s="61" customFormat="1" ht="12.75"/>
    <row r="835" s="61" customFormat="1" ht="12.75"/>
    <row r="836" s="61" customFormat="1" ht="12.75"/>
    <row r="837" s="61" customFormat="1" ht="12.75"/>
    <row r="838" s="61" customFormat="1" ht="12.75"/>
    <row r="839" s="61" customFormat="1" ht="12.75"/>
    <row r="840" s="61" customFormat="1" ht="12.75"/>
    <row r="841" s="61" customFormat="1" ht="12.75"/>
    <row r="842" s="61" customFormat="1" ht="12.75"/>
    <row r="843" s="61" customFormat="1" ht="12.75"/>
    <row r="844" s="61" customFormat="1" ht="12.75"/>
    <row r="845" s="61" customFormat="1" ht="12.75"/>
    <row r="846" s="61" customFormat="1" ht="12.75"/>
    <row r="847" s="61" customFormat="1" ht="12.75"/>
    <row r="848" s="61" customFormat="1" ht="12.75"/>
    <row r="849" s="61" customFormat="1" ht="12.75"/>
    <row r="850" s="61" customFormat="1" ht="12.75"/>
    <row r="851" s="61" customFormat="1" ht="12.75"/>
    <row r="852" s="61" customFormat="1" ht="12.75"/>
    <row r="853" s="61" customFormat="1" ht="12.75"/>
    <row r="854" s="61" customFormat="1" ht="12.75"/>
    <row r="855" s="61" customFormat="1" ht="12.75"/>
    <row r="856" s="61" customFormat="1" ht="12.75"/>
    <row r="857" s="61" customFormat="1" ht="12.75"/>
    <row r="858" s="61" customFormat="1" ht="12.75"/>
    <row r="859" s="61" customFormat="1" ht="12.75"/>
    <row r="860" s="61" customFormat="1" ht="12.75"/>
    <row r="861" s="61" customFormat="1" ht="12.75"/>
    <row r="862" s="61" customFormat="1" ht="12.75"/>
    <row r="863" s="61" customFormat="1" ht="12.75"/>
    <row r="864" s="61" customFormat="1" ht="12.75"/>
    <row r="865" s="61" customFormat="1" ht="12.75"/>
    <row r="866" s="61" customFormat="1" ht="12.75"/>
    <row r="867" s="61" customFormat="1" ht="12.75"/>
    <row r="868" s="61" customFormat="1" ht="12.75"/>
    <row r="869" s="61" customFormat="1" ht="12.75"/>
    <row r="870" s="61" customFormat="1" ht="12.75"/>
    <row r="871" s="61" customFormat="1" ht="12.75"/>
    <row r="872" s="61" customFormat="1" ht="12.75"/>
    <row r="873" s="61" customFormat="1" ht="12.75"/>
    <row r="874" s="61" customFormat="1" ht="12.75"/>
    <row r="875" s="61" customFormat="1" ht="12.75"/>
    <row r="876" s="61" customFormat="1" ht="12.75"/>
    <row r="877" s="61" customFormat="1" ht="12.75"/>
    <row r="878" s="61" customFormat="1" ht="12.75"/>
    <row r="879" s="61" customFormat="1" ht="12.75"/>
    <row r="880" s="61" customFormat="1" ht="12.75"/>
    <row r="881" s="61" customFormat="1" ht="12.75"/>
    <row r="882" s="61" customFormat="1" ht="12.75"/>
    <row r="883" s="61" customFormat="1" ht="12.75"/>
    <row r="884" s="61" customFormat="1" ht="12.75"/>
    <row r="885" s="61" customFormat="1" ht="12.75"/>
    <row r="886" s="61" customFormat="1" ht="12.75"/>
    <row r="887" s="61" customFormat="1" ht="12.75"/>
    <row r="888" s="61" customFormat="1" ht="12.75"/>
    <row r="889" s="61" customFormat="1" ht="12.75"/>
    <row r="890" s="61" customFormat="1" ht="12.75"/>
    <row r="891" s="61" customFormat="1" ht="12.75"/>
    <row r="892" s="61" customFormat="1" ht="12.75"/>
    <row r="893" s="61" customFormat="1" ht="12.75"/>
    <row r="894" s="61" customFormat="1" ht="12.75"/>
    <row r="895" s="61" customFormat="1" ht="12.75"/>
    <row r="896" s="61" customFormat="1" ht="12.75"/>
    <row r="897" s="61" customFormat="1" ht="12.75"/>
    <row r="898" s="61" customFormat="1" ht="12.75"/>
    <row r="899" s="61" customFormat="1" ht="12.75"/>
    <row r="900" s="61" customFormat="1" ht="12.75"/>
    <row r="901" s="61" customFormat="1" ht="12.75"/>
    <row r="902" s="61" customFormat="1" ht="12.75"/>
    <row r="903" s="61" customFormat="1" ht="12.75"/>
    <row r="904" s="61" customFormat="1" ht="12.75"/>
    <row r="905" s="61" customFormat="1" ht="12.75"/>
    <row r="906" s="61" customFormat="1" ht="12.75"/>
    <row r="907" s="61" customFormat="1" ht="12.75"/>
    <row r="908" s="61" customFormat="1" ht="12.75"/>
    <row r="909" s="61" customFormat="1" ht="12.75"/>
    <row r="910" s="61" customFormat="1" ht="12.75"/>
    <row r="911" s="61" customFormat="1" ht="12.75"/>
    <row r="912" s="61" customFormat="1" ht="12.75"/>
    <row r="913" s="61" customFormat="1" ht="12.75"/>
    <row r="914" s="61" customFormat="1" ht="12.75"/>
    <row r="915" s="61" customFormat="1" ht="12.75"/>
    <row r="916" s="61" customFormat="1" ht="12.75"/>
    <row r="917" s="61" customFormat="1" ht="12.75"/>
    <row r="918" s="61" customFormat="1" ht="12.75"/>
    <row r="919" s="61" customFormat="1" ht="12.75"/>
    <row r="920" s="61" customFormat="1" ht="12.75"/>
    <row r="921" s="61" customFormat="1" ht="12.75"/>
    <row r="922" s="61" customFormat="1" ht="12.75"/>
    <row r="923" s="61" customFormat="1" ht="12.75"/>
    <row r="924" s="61" customFormat="1" ht="12.75"/>
    <row r="925" s="61" customFormat="1" ht="12.75"/>
    <row r="926" s="61" customFormat="1" ht="12.75"/>
    <row r="927" s="61" customFormat="1" ht="12.75"/>
    <row r="928" s="61" customFormat="1" ht="12.75"/>
    <row r="929" s="61" customFormat="1" ht="12.75"/>
    <row r="930" s="61" customFormat="1" ht="12.75"/>
    <row r="931" s="61" customFormat="1" ht="12.75"/>
    <row r="932" s="61" customFormat="1" ht="12.75"/>
    <row r="933" s="61" customFormat="1" ht="12.75"/>
    <row r="934" s="61" customFormat="1" ht="12.75"/>
    <row r="935" s="61" customFormat="1" ht="12.75"/>
    <row r="936" s="61" customFormat="1" ht="12.75"/>
    <row r="937" s="61" customFormat="1" ht="12.75"/>
    <row r="938" s="61" customFormat="1" ht="12.75"/>
    <row r="939" s="61" customFormat="1" ht="12.75"/>
    <row r="940" s="61" customFormat="1" ht="12.75"/>
    <row r="941" s="61" customFormat="1" ht="12.75"/>
    <row r="942" s="61" customFormat="1" ht="12.75"/>
    <row r="943" s="61" customFormat="1" ht="12.75"/>
    <row r="944" s="61" customFormat="1" ht="12.75"/>
    <row r="945" s="61" customFormat="1" ht="12.75"/>
    <row r="946" s="61" customFormat="1" ht="12.75"/>
    <row r="947" s="61" customFormat="1" ht="12.75"/>
    <row r="948" s="61" customFormat="1" ht="12.75"/>
    <row r="949" s="61" customFormat="1" ht="12.75"/>
    <row r="950" s="61" customFormat="1" ht="12.75"/>
    <row r="951" s="61" customFormat="1" ht="12.75"/>
    <row r="952" s="61" customFormat="1" ht="12.75"/>
    <row r="953" s="61" customFormat="1" ht="12.75"/>
    <row r="954" s="61" customFormat="1" ht="12.75"/>
    <row r="955" s="61" customFormat="1" ht="12.75"/>
    <row r="956" s="61" customFormat="1" ht="12.75"/>
    <row r="957" s="61" customFormat="1" ht="12.75"/>
    <row r="958" s="61" customFormat="1" ht="12.75"/>
    <row r="959" s="61" customFormat="1" ht="12.75"/>
    <row r="960" s="61" customFormat="1" ht="12.75"/>
    <row r="961" s="61" customFormat="1" ht="12.75"/>
    <row r="962" s="61" customFormat="1" ht="12.75"/>
    <row r="963" s="61" customFormat="1" ht="12.75"/>
    <row r="964" s="61" customFormat="1" ht="12.75"/>
    <row r="965" s="61" customFormat="1" ht="12.75"/>
    <row r="966" s="61" customFormat="1" ht="12.75"/>
    <row r="967" s="61" customFormat="1" ht="12.75"/>
    <row r="968" s="61" customFormat="1" ht="12.75"/>
    <row r="969" s="61" customFormat="1" ht="12.75"/>
    <row r="970" s="61" customFormat="1" ht="12.75"/>
    <row r="971" s="61" customFormat="1" ht="12.75"/>
    <row r="972" s="61" customFormat="1" ht="12.75"/>
    <row r="973" s="61" customFormat="1" ht="12.75"/>
    <row r="974" s="61" customFormat="1" ht="12.75"/>
    <row r="975" s="61" customFormat="1" ht="12.75"/>
    <row r="976" s="61" customFormat="1" ht="12.75"/>
    <row r="977" s="61" customFormat="1" ht="12.75"/>
    <row r="978" s="61" customFormat="1" ht="12.75"/>
    <row r="979" s="61" customFormat="1" ht="12.75"/>
    <row r="980" s="61" customFormat="1" ht="12.75"/>
    <row r="981" s="61" customFormat="1" ht="12.75"/>
    <row r="982" s="61" customFormat="1" ht="12.75"/>
    <row r="983" s="61" customFormat="1" ht="12.75"/>
    <row r="984" s="61" customFormat="1" ht="12.75"/>
    <row r="985" s="61" customFormat="1" ht="12.75"/>
    <row r="986" s="61" customFormat="1" ht="12.75"/>
    <row r="987" s="61" customFormat="1" ht="12.75"/>
    <row r="988" s="61" customFormat="1" ht="12.75"/>
    <row r="989" s="61" customFormat="1" ht="12.75"/>
    <row r="990" s="61" customFormat="1" ht="12.75"/>
    <row r="991" s="61" customFormat="1" ht="12.75"/>
    <row r="992" s="61" customFormat="1" ht="12.75"/>
    <row r="993" s="61" customFormat="1" ht="12.75"/>
    <row r="994" s="61" customFormat="1" ht="12.75"/>
    <row r="995" s="61" customFormat="1" ht="12.75"/>
    <row r="996" s="61" customFormat="1" ht="12.75"/>
    <row r="997" s="61" customFormat="1" ht="12.75"/>
    <row r="998" s="61" customFormat="1" ht="12.75"/>
    <row r="999" s="61" customFormat="1" ht="12.75"/>
    <row r="1000" s="61" customFormat="1" ht="12.75"/>
    <row r="1001" s="61" customFormat="1" ht="12.75"/>
    <row r="1002" s="61" customFormat="1" ht="12.75"/>
    <row r="1003" s="61" customFormat="1" ht="12.75"/>
    <row r="1004" s="61" customFormat="1" ht="12.75"/>
    <row r="1005" s="61" customFormat="1" ht="12.75"/>
    <row r="1006" s="61" customFormat="1" ht="12.75"/>
    <row r="1007" s="61" customFormat="1" ht="12.75"/>
    <row r="1008" s="61" customFormat="1" ht="12.75"/>
    <row r="1009" s="61" customFormat="1" ht="12.75"/>
    <row r="1010" s="61" customFormat="1" ht="12.75"/>
    <row r="1011" s="61" customFormat="1" ht="12.75"/>
    <row r="1012" s="61" customFormat="1" ht="12.75"/>
    <row r="1013" s="61" customFormat="1" ht="12.75"/>
    <row r="1014" s="61" customFormat="1" ht="12.75"/>
    <row r="1015" s="61" customFormat="1" ht="12.75"/>
    <row r="1016" s="61" customFormat="1" ht="12.75"/>
    <row r="1017" s="61" customFormat="1" ht="12.75"/>
    <row r="1018" s="61" customFormat="1" ht="12.75"/>
    <row r="1019" s="61" customFormat="1" ht="12.75"/>
    <row r="1020" s="61" customFormat="1" ht="12.75"/>
    <row r="1021" s="61" customFormat="1" ht="12.75"/>
    <row r="1022" s="61" customFormat="1" ht="12.75"/>
    <row r="1023" s="61" customFormat="1" ht="12.75"/>
    <row r="1024" s="61" customFormat="1" ht="12.75"/>
    <row r="1025" s="61" customFormat="1" ht="12.75"/>
    <row r="1026" s="61" customFormat="1" ht="12.75"/>
    <row r="1027" s="61" customFormat="1" ht="12.75"/>
    <row r="1028" s="61" customFormat="1" ht="12.75"/>
    <row r="1029" s="61" customFormat="1" ht="12.75"/>
    <row r="1030" s="61" customFormat="1" ht="12.75"/>
    <row r="1031" s="61" customFormat="1" ht="12.75"/>
    <row r="1032" s="61" customFormat="1" ht="12.75"/>
    <row r="1033" s="61" customFormat="1" ht="12.75"/>
    <row r="1034" s="61" customFormat="1" ht="12.75"/>
    <row r="1035" s="61" customFormat="1" ht="12.75"/>
    <row r="1036" s="61" customFormat="1" ht="12.75"/>
    <row r="1037" s="61" customFormat="1" ht="12.75"/>
    <row r="1038" s="61" customFormat="1" ht="12.75"/>
    <row r="1039" s="61" customFormat="1" ht="12.75"/>
    <row r="1040" s="61" customFormat="1" ht="12.75"/>
    <row r="1041" s="61" customFormat="1" ht="12.75"/>
    <row r="1042" s="61" customFormat="1" ht="12.75"/>
    <row r="1043" s="61" customFormat="1" ht="12.75"/>
    <row r="1044" s="61" customFormat="1" ht="12.75"/>
    <row r="1045" s="61" customFormat="1" ht="12.75"/>
    <row r="1046" s="61" customFormat="1" ht="12.75"/>
    <row r="1047" s="61" customFormat="1" ht="12.75"/>
    <row r="1048" s="61" customFormat="1" ht="12.75"/>
    <row r="1049" s="61" customFormat="1" ht="12.75"/>
    <row r="1050" s="61" customFormat="1" ht="12.75"/>
    <row r="1051" s="61" customFormat="1" ht="12.75"/>
    <row r="1052" s="61" customFormat="1" ht="12.75"/>
    <row r="1053" s="61" customFormat="1" ht="12.75"/>
    <row r="1054" s="61" customFormat="1" ht="12.75"/>
    <row r="1055" s="61" customFormat="1" ht="12.75"/>
    <row r="1056" s="61" customFormat="1" ht="12.75"/>
    <row r="1057" s="61" customFormat="1" ht="12.75"/>
    <row r="1058" s="61" customFormat="1" ht="12.75"/>
    <row r="1059" s="61" customFormat="1" ht="12.75"/>
    <row r="1060" s="61" customFormat="1" ht="12.75"/>
    <row r="1061" s="61" customFormat="1" ht="12.75"/>
    <row r="1062" s="61" customFormat="1" ht="12.75"/>
    <row r="1063" s="61" customFormat="1" ht="12.75"/>
    <row r="1064" s="61" customFormat="1" ht="12.75"/>
    <row r="1065" s="61" customFormat="1" ht="12.75"/>
    <row r="1066" s="61" customFormat="1" ht="12.75"/>
    <row r="1067" s="61" customFormat="1" ht="12.75"/>
    <row r="1068" s="61" customFormat="1" ht="12.75"/>
    <row r="1069" s="61" customFormat="1" ht="12.75"/>
    <row r="1070" s="61" customFormat="1" ht="12.75"/>
    <row r="1071" s="61" customFormat="1" ht="12.75"/>
    <row r="1072" s="61" customFormat="1" ht="12.75"/>
    <row r="1073" s="61" customFormat="1" ht="12.75"/>
    <row r="1074" s="61" customFormat="1" ht="12.75"/>
    <row r="1075" s="61" customFormat="1" ht="12.75"/>
    <row r="1076" s="61" customFormat="1" ht="12.75"/>
    <row r="1077" s="61" customFormat="1" ht="12.75"/>
    <row r="1078" s="61" customFormat="1" ht="12.75"/>
    <row r="1079" s="61" customFormat="1" ht="12.75"/>
    <row r="1080" s="61" customFormat="1" ht="12.75"/>
    <row r="1081" s="61" customFormat="1" ht="12.75"/>
    <row r="1082" s="61" customFormat="1" ht="12.75"/>
    <row r="1083" s="61" customFormat="1" ht="12.75"/>
    <row r="1084" s="61" customFormat="1" ht="12.75"/>
    <row r="1085" s="61" customFormat="1" ht="12.75"/>
    <row r="1086" s="61" customFormat="1" ht="12.75"/>
    <row r="1087" s="61" customFormat="1" ht="12.75"/>
    <row r="1088" s="61" customFormat="1" ht="12.75"/>
    <row r="1089" s="61" customFormat="1" ht="12.75"/>
    <row r="1090" s="61" customFormat="1" ht="12.75"/>
    <row r="1091" s="61" customFormat="1" ht="12.75"/>
    <row r="1092" s="61" customFormat="1" ht="12.75"/>
    <row r="1093" s="61" customFormat="1" ht="12.75"/>
    <row r="1094" s="61" customFormat="1" ht="12.75"/>
    <row r="1095" s="61" customFormat="1" ht="12.75"/>
    <row r="1096" s="61" customFormat="1" ht="12.75"/>
    <row r="1097" s="61" customFormat="1" ht="12.75"/>
    <row r="1098" s="61" customFormat="1" ht="12.75"/>
    <row r="1099" s="61" customFormat="1" ht="12.75"/>
    <row r="1100" s="61" customFormat="1" ht="12.75"/>
    <row r="1101" s="61" customFormat="1" ht="12.75"/>
    <row r="1102" s="61" customFormat="1" ht="12.75"/>
    <row r="1103" s="61" customFormat="1" ht="12.75"/>
    <row r="1104" s="61" customFormat="1" ht="12.75"/>
    <row r="1105" s="61" customFormat="1" ht="12.75"/>
    <row r="1106" s="61" customFormat="1" ht="12.75"/>
    <row r="1107" s="61" customFormat="1" ht="12.75"/>
    <row r="1108" s="61" customFormat="1" ht="12.75"/>
    <row r="1109" s="61" customFormat="1" ht="12.75"/>
    <row r="1110" s="61" customFormat="1" ht="12.75"/>
    <row r="1111" s="61" customFormat="1" ht="12.75"/>
    <row r="1112" s="61" customFormat="1" ht="12.75"/>
    <row r="1113" s="61" customFormat="1" ht="12.75"/>
    <row r="1114" s="61" customFormat="1" ht="12.75"/>
    <row r="1115" s="61" customFormat="1" ht="12.75"/>
    <row r="1116" s="61" customFormat="1" ht="12.75"/>
    <row r="1117" s="61" customFormat="1" ht="12.75"/>
    <row r="1118" s="61" customFormat="1" ht="12.75"/>
    <row r="1119" s="61" customFormat="1" ht="12.75"/>
    <row r="1120" s="61" customFormat="1" ht="12.75"/>
    <row r="1121" s="61" customFormat="1" ht="12.75"/>
    <row r="1122" s="61" customFormat="1" ht="12.75"/>
    <row r="1123" s="61" customFormat="1" ht="12.75"/>
    <row r="1124" s="61" customFormat="1" ht="12.75"/>
    <row r="1125" s="61" customFormat="1" ht="12.75"/>
    <row r="1126" s="61" customFormat="1" ht="12.75"/>
    <row r="1127" s="61" customFormat="1" ht="12.75"/>
    <row r="1128" s="61" customFormat="1" ht="12.75"/>
    <row r="1129" s="61" customFormat="1" ht="12.75"/>
    <row r="1130" s="61" customFormat="1" ht="12.75"/>
    <row r="1131" s="61" customFormat="1" ht="12.75"/>
    <row r="1132" s="61" customFormat="1" ht="12.75"/>
    <row r="1133" s="61" customFormat="1" ht="12.75"/>
    <row r="1134" s="61" customFormat="1" ht="12.75"/>
    <row r="1135" s="61" customFormat="1" ht="12.75"/>
    <row r="1136" s="61" customFormat="1" ht="12.75"/>
    <row r="1137" s="61" customFormat="1" ht="12.75"/>
    <row r="1138" s="61" customFormat="1" ht="12.75"/>
    <row r="1139" s="61" customFormat="1" ht="12.75"/>
    <row r="1140" s="61" customFormat="1" ht="12.75"/>
    <row r="1141" s="61" customFormat="1" ht="12.75"/>
    <row r="1142" s="61" customFormat="1" ht="12.75"/>
    <row r="1143" s="61" customFormat="1" ht="12.75"/>
    <row r="1144" s="61" customFormat="1" ht="12.75"/>
    <row r="1145" s="61" customFormat="1" ht="12.75"/>
    <row r="1146" s="61" customFormat="1" ht="12.75"/>
    <row r="1147" s="61" customFormat="1" ht="12.75"/>
    <row r="1148" s="61" customFormat="1" ht="12.75"/>
    <row r="1149" s="61" customFormat="1" ht="12.75"/>
    <row r="1150" s="61" customFormat="1" ht="12.75"/>
    <row r="1151" s="61" customFormat="1" ht="12.75"/>
    <row r="1152" s="61" customFormat="1" ht="12.75"/>
    <row r="1153" s="61" customFormat="1" ht="12.75"/>
    <row r="1154" s="61" customFormat="1" ht="12.75"/>
    <row r="1155" s="61" customFormat="1" ht="12.75"/>
    <row r="1156" s="61" customFormat="1" ht="12.75"/>
    <row r="1157" s="61" customFormat="1" ht="12.75"/>
    <row r="1158" s="61" customFormat="1" ht="12.75"/>
    <row r="1159" s="61" customFormat="1" ht="12.75"/>
    <row r="1160" s="61" customFormat="1" ht="12.75"/>
    <row r="1161" s="61" customFormat="1" ht="12.75"/>
    <row r="1162" s="61" customFormat="1" ht="12.75"/>
    <row r="1163" s="61" customFormat="1" ht="12.75"/>
    <row r="1164" s="61" customFormat="1" ht="12.75"/>
    <row r="1165" s="61" customFormat="1" ht="12.75"/>
    <row r="1166" s="61" customFormat="1" ht="12.75"/>
    <row r="1167" s="61" customFormat="1" ht="12.75"/>
    <row r="1168" s="61" customFormat="1" ht="12.75"/>
    <row r="1169" s="61" customFormat="1" ht="12.75"/>
    <row r="1170" s="61" customFormat="1" ht="12.75"/>
    <row r="1171" s="61" customFormat="1" ht="12.75"/>
    <row r="1172" s="61" customFormat="1" ht="12.75"/>
    <row r="1173" s="61" customFormat="1" ht="12.75"/>
    <row r="1174" s="61" customFormat="1" ht="12.75"/>
    <row r="1175" s="61" customFormat="1" ht="12.75"/>
    <row r="1176" s="61" customFormat="1" ht="12.75"/>
    <row r="1177" s="61" customFormat="1" ht="12.75"/>
    <row r="1178" s="61" customFormat="1" ht="12.75"/>
    <row r="1179" s="61" customFormat="1" ht="12.75"/>
    <row r="1180" s="61" customFormat="1" ht="12.75"/>
    <row r="1181" s="61" customFormat="1" ht="12.75"/>
    <row r="1182" s="61" customFormat="1" ht="12.75"/>
    <row r="1183" s="61" customFormat="1" ht="12.75"/>
    <row r="1184" s="61" customFormat="1" ht="12.75"/>
    <row r="1185" s="61" customFormat="1" ht="12.75"/>
    <row r="1186" s="61" customFormat="1" ht="12.75"/>
    <row r="1187" s="61" customFormat="1" ht="12.75"/>
    <row r="1188" s="61" customFormat="1" ht="12.75"/>
    <row r="1189" s="61" customFormat="1" ht="12.75"/>
    <row r="1190" s="61" customFormat="1" ht="12.75"/>
    <row r="1191" s="61" customFormat="1" ht="12.75"/>
    <row r="1192" s="61" customFormat="1" ht="12.75"/>
    <row r="1193" s="61" customFormat="1" ht="12.75"/>
    <row r="1194" s="61" customFormat="1" ht="12.75"/>
    <row r="1195" s="61" customFormat="1" ht="12.75"/>
    <row r="1196" s="61" customFormat="1" ht="12.75"/>
    <row r="1197" s="61" customFormat="1" ht="12.75"/>
    <row r="1198" s="61" customFormat="1" ht="12.75"/>
    <row r="1199" s="61" customFormat="1" ht="12.75"/>
    <row r="1200" s="61" customFormat="1" ht="12.75"/>
    <row r="1201" s="61" customFormat="1" ht="12.75"/>
    <row r="1202" s="61" customFormat="1" ht="12.75"/>
    <row r="1203" s="61" customFormat="1" ht="12.75"/>
    <row r="1204" s="61" customFormat="1" ht="12.75"/>
    <row r="1205" s="61" customFormat="1" ht="12.75"/>
    <row r="1206" s="61" customFormat="1" ht="12.75"/>
    <row r="1207" s="61" customFormat="1" ht="12.75"/>
    <row r="1208" s="61" customFormat="1" ht="12.75"/>
    <row r="1209" s="61" customFormat="1" ht="12.75"/>
    <row r="1210" s="61" customFormat="1" ht="12.75"/>
    <row r="1211" s="61" customFormat="1" ht="12.75"/>
    <row r="1212" s="61" customFormat="1" ht="12.75"/>
    <row r="1213" s="61" customFormat="1" ht="12.75"/>
    <row r="1214" s="61" customFormat="1" ht="12.75"/>
    <row r="1215" s="61" customFormat="1" ht="12.75"/>
    <row r="1216" s="61" customFormat="1" ht="12.75"/>
    <row r="1217" s="61" customFormat="1" ht="12.75"/>
    <row r="1218" s="61" customFormat="1" ht="12.75"/>
    <row r="1219" s="61" customFormat="1" ht="12.75"/>
    <row r="1220" s="61" customFormat="1" ht="12.75"/>
    <row r="1221" s="61" customFormat="1" ht="12.75"/>
    <row r="1222" s="61" customFormat="1" ht="12.75"/>
    <row r="1223" s="61" customFormat="1" ht="12.75"/>
    <row r="1224" s="61" customFormat="1" ht="12.75"/>
    <row r="1225" s="61" customFormat="1" ht="12.75"/>
    <row r="1226" s="61" customFormat="1" ht="12.75"/>
    <row r="1227" s="61" customFormat="1" ht="12.75"/>
    <row r="1228" s="61" customFormat="1" ht="12.75"/>
    <row r="1229" s="61" customFormat="1" ht="12.75"/>
    <row r="1230" s="61" customFormat="1" ht="12.75"/>
    <row r="1231" s="61" customFormat="1" ht="12.75"/>
    <row r="1232" s="61" customFormat="1" ht="12.75"/>
    <row r="1233" s="61" customFormat="1" ht="12.75"/>
    <row r="1234" s="61" customFormat="1" ht="12.75"/>
    <row r="1235" s="61" customFormat="1" ht="12.75"/>
    <row r="1236" s="61" customFormat="1" ht="12.75"/>
    <row r="1237" s="61" customFormat="1" ht="12.75"/>
    <row r="1238" s="61" customFormat="1" ht="12.75"/>
    <row r="1239" s="61" customFormat="1" ht="12.75"/>
    <row r="1240" s="61" customFormat="1" ht="12.75"/>
    <row r="1241" s="61" customFormat="1" ht="12.75"/>
    <row r="1242" s="61" customFormat="1" ht="12.75"/>
    <row r="1243" s="61" customFormat="1" ht="12.75"/>
    <row r="1244" s="61" customFormat="1" ht="12.75"/>
    <row r="1245" s="61" customFormat="1" ht="12.75"/>
    <row r="1246" s="61" customFormat="1" ht="12.75"/>
    <row r="1247" s="61" customFormat="1" ht="12.75"/>
    <row r="1248" s="61" customFormat="1" ht="12.75"/>
    <row r="1249" s="61" customFormat="1" ht="12.75"/>
    <row r="1250" s="61" customFormat="1" ht="12.75"/>
    <row r="1251" s="61" customFormat="1" ht="12.75"/>
    <row r="1252" s="61" customFormat="1" ht="12.75"/>
    <row r="1253" s="61" customFormat="1" ht="12.75"/>
    <row r="1254" s="61" customFormat="1" ht="12.75"/>
    <row r="1255" s="61" customFormat="1" ht="12.75"/>
    <row r="1256" s="61" customFormat="1" ht="12.75"/>
    <row r="1257" s="61" customFormat="1" ht="12.75"/>
    <row r="1258" s="61" customFormat="1" ht="12.75"/>
    <row r="1259" s="61" customFormat="1" ht="12.75"/>
    <row r="1260" s="61" customFormat="1" ht="12.75"/>
    <row r="1261" s="61" customFormat="1" ht="12.75"/>
    <row r="1262" s="61" customFormat="1" ht="12.75"/>
    <row r="1263" s="61" customFormat="1" ht="12.75"/>
    <row r="1264" s="61" customFormat="1" ht="12.75"/>
    <row r="1265" s="61" customFormat="1" ht="12.75"/>
    <row r="1266" s="61" customFormat="1" ht="12.75"/>
    <row r="1267" s="61" customFormat="1" ht="12.75"/>
    <row r="1268" s="61" customFormat="1" ht="12.75"/>
    <row r="1269" s="61" customFormat="1" ht="12.75"/>
    <row r="1270" s="61" customFormat="1" ht="12.75"/>
    <row r="1271" s="61" customFormat="1" ht="12.75"/>
    <row r="1272" s="61" customFormat="1" ht="12.75"/>
    <row r="1273" s="61" customFormat="1" ht="12.75"/>
    <row r="1274" s="61" customFormat="1" ht="12.75"/>
    <row r="1275" s="61" customFormat="1" ht="12.75"/>
    <row r="1276" s="61" customFormat="1" ht="12.75"/>
    <row r="1277" s="61" customFormat="1" ht="12.75"/>
    <row r="1278" s="61" customFormat="1" ht="12.75"/>
    <row r="1279" s="61" customFormat="1" ht="12.75"/>
    <row r="1280" s="61" customFormat="1" ht="12.75"/>
    <row r="1281" s="61" customFormat="1" ht="12.75"/>
    <row r="1282" s="61" customFormat="1" ht="12.75"/>
    <row r="1283" s="61" customFormat="1" ht="12.75"/>
    <row r="1284" s="61" customFormat="1" ht="12.75"/>
    <row r="1285" s="61" customFormat="1" ht="12.75"/>
    <row r="1286" s="61" customFormat="1" ht="12.75"/>
    <row r="1287" s="61" customFormat="1" ht="12.75"/>
    <row r="1288" s="61" customFormat="1" ht="12.75"/>
    <row r="1289" s="61" customFormat="1" ht="12.75"/>
    <row r="1290" s="61" customFormat="1" ht="12.75"/>
    <row r="1291" s="61" customFormat="1" ht="12.75"/>
    <row r="1292" s="61" customFormat="1" ht="12.75"/>
    <row r="1293" s="61" customFormat="1" ht="12.75"/>
    <row r="1294" s="61" customFormat="1" ht="12.75"/>
    <row r="1295" s="61" customFormat="1" ht="12.75"/>
    <row r="1296" s="61" customFormat="1" ht="12.75"/>
    <row r="1297" s="61" customFormat="1" ht="12.75"/>
    <row r="1298" s="61" customFormat="1" ht="12.75"/>
    <row r="1299" s="61" customFormat="1" ht="12.75"/>
    <row r="1300" s="61" customFormat="1" ht="12.75"/>
    <row r="1301" s="61" customFormat="1" ht="12.75"/>
    <row r="1302" s="61" customFormat="1" ht="12.75"/>
    <row r="1303" s="61" customFormat="1" ht="12.75"/>
    <row r="1304" s="61" customFormat="1" ht="12.75"/>
    <row r="1305" s="61" customFormat="1" ht="12.75"/>
    <row r="1306" s="61" customFormat="1" ht="12.75"/>
    <row r="1307" s="61" customFormat="1" ht="12.75"/>
    <row r="1308" s="61" customFormat="1" ht="12.75"/>
    <row r="1309" s="61" customFormat="1" ht="12.75"/>
    <row r="1310" s="61" customFormat="1" ht="12.75"/>
    <row r="1311" s="61" customFormat="1" ht="12.75"/>
    <row r="1312" s="61" customFormat="1" ht="12.75"/>
    <row r="1313" s="61" customFormat="1" ht="12.75"/>
    <row r="1314" s="61" customFormat="1" ht="12.75"/>
    <row r="1315" s="61" customFormat="1" ht="12.75"/>
    <row r="1316" s="61" customFormat="1" ht="12.75"/>
    <row r="1317" s="61" customFormat="1" ht="12.75"/>
    <row r="1318" s="61" customFormat="1" ht="12.75"/>
    <row r="1319" s="61" customFormat="1" ht="12.75"/>
    <row r="1320" s="61" customFormat="1" ht="12.75"/>
    <row r="1321" s="61" customFormat="1" ht="12.75"/>
    <row r="1322" s="61" customFormat="1" ht="12.75"/>
    <row r="1323" s="61" customFormat="1" ht="12.75"/>
    <row r="1324" s="61" customFormat="1" ht="12.75"/>
    <row r="1325" s="61" customFormat="1" ht="12.75"/>
    <row r="1326" s="61" customFormat="1" ht="12.75"/>
    <row r="1327" s="61" customFormat="1" ht="12.75"/>
    <row r="1328" s="61" customFormat="1" ht="12.75"/>
    <row r="1329" s="61" customFormat="1" ht="12.75"/>
    <row r="1330" s="61" customFormat="1" ht="12.75"/>
    <row r="1331" s="61" customFormat="1" ht="12.75"/>
    <row r="1332" s="61" customFormat="1" ht="12.75"/>
    <row r="1333" s="61" customFormat="1" ht="12.75"/>
    <row r="1334" s="61" customFormat="1" ht="12.75"/>
    <row r="1335" s="61" customFormat="1" ht="12.75"/>
    <row r="1336" s="61" customFormat="1" ht="12.75"/>
    <row r="1337" s="61" customFormat="1" ht="12.75"/>
    <row r="1338" s="61" customFormat="1" ht="12.75"/>
    <row r="1339" s="61" customFormat="1" ht="12.75"/>
    <row r="1340" s="61" customFormat="1" ht="12.75"/>
    <row r="1341" s="61" customFormat="1" ht="12.75"/>
    <row r="1342" s="61" customFormat="1" ht="12.75"/>
    <row r="1343" s="61" customFormat="1" ht="12.75"/>
    <row r="1344" s="61" customFormat="1" ht="12.75"/>
    <row r="1345" s="61" customFormat="1" ht="12.75"/>
    <row r="1346" s="61" customFormat="1" ht="12.75"/>
    <row r="1347" s="61" customFormat="1" ht="12.75"/>
    <row r="1348" s="61" customFormat="1" ht="12.75"/>
    <row r="1349" s="61" customFormat="1" ht="12.75"/>
    <row r="1350" s="61" customFormat="1" ht="12.75"/>
    <row r="1351" s="61" customFormat="1" ht="12.75"/>
    <row r="1352" s="61" customFormat="1" ht="12.75"/>
    <row r="1353" s="61" customFormat="1" ht="12.75"/>
    <row r="1354" s="61" customFormat="1" ht="12.75"/>
    <row r="1355" s="61" customFormat="1" ht="12.75"/>
    <row r="1356" s="61" customFormat="1" ht="12.75"/>
    <row r="1357" s="61" customFormat="1" ht="12.75"/>
    <row r="1358" s="61" customFormat="1" ht="12.75"/>
    <row r="1359" s="61" customFormat="1" ht="12.75"/>
    <row r="1360" s="61" customFormat="1" ht="12.75"/>
    <row r="1361" s="61" customFormat="1" ht="12.75"/>
    <row r="1362" s="61" customFormat="1" ht="12.75"/>
    <row r="1363" s="61" customFormat="1" ht="12.75"/>
    <row r="1364" s="61" customFormat="1" ht="12.75"/>
    <row r="1365" s="61" customFormat="1" ht="12.75"/>
    <row r="1366" s="61" customFormat="1" ht="12.75"/>
    <row r="1367" s="61" customFormat="1" ht="12.75"/>
    <row r="1368" s="61" customFormat="1" ht="12.75"/>
    <row r="1369" s="61" customFormat="1" ht="12.75"/>
    <row r="1370" s="61" customFormat="1" ht="12.75"/>
    <row r="1371" s="61" customFormat="1" ht="12.75"/>
    <row r="1372" s="61" customFormat="1" ht="12.75"/>
    <row r="1373" s="61" customFormat="1" ht="12.75"/>
    <row r="1374" s="61" customFormat="1" ht="12.75"/>
    <row r="1375" s="61" customFormat="1" ht="12.75"/>
    <row r="1376" s="61" customFormat="1" ht="12.75"/>
    <row r="1377" s="61" customFormat="1" ht="12.75"/>
    <row r="1378" s="61" customFormat="1" ht="12.75"/>
    <row r="1379" s="61" customFormat="1" ht="12.75"/>
    <row r="1380" s="61" customFormat="1" ht="12.75"/>
    <row r="1381" s="61" customFormat="1" ht="12.75"/>
    <row r="1382" s="61" customFormat="1" ht="12.75"/>
    <row r="1383" s="61" customFormat="1" ht="12.75"/>
    <row r="1384" s="61" customFormat="1" ht="12.75"/>
    <row r="1385" s="61" customFormat="1" ht="12.75"/>
    <row r="1386" s="61" customFormat="1" ht="12.75"/>
    <row r="1387" s="61" customFormat="1" ht="12.75"/>
    <row r="1388" s="61" customFormat="1" ht="12.75"/>
    <row r="1389" s="61" customFormat="1" ht="12.75"/>
    <row r="1390" s="61" customFormat="1" ht="12.75"/>
    <row r="1391" s="61" customFormat="1" ht="12.75"/>
    <row r="1392" s="61" customFormat="1" ht="12.75"/>
    <row r="1393" s="61" customFormat="1" ht="12.75"/>
    <row r="1394" s="61" customFormat="1" ht="12.75"/>
    <row r="1395" s="61" customFormat="1" ht="12.75"/>
    <row r="1396" s="61" customFormat="1" ht="12.75"/>
    <row r="1397" s="61" customFormat="1" ht="12.75"/>
    <row r="1398" s="61" customFormat="1" ht="12.75"/>
    <row r="1399" s="61" customFormat="1" ht="12.75"/>
    <row r="1400" s="61" customFormat="1" ht="12.75"/>
    <row r="1401" s="61" customFormat="1" ht="12.75"/>
    <row r="1402" s="61" customFormat="1" ht="12.75"/>
    <row r="1403" s="61" customFormat="1" ht="12.75"/>
    <row r="1404" s="61" customFormat="1" ht="12.75"/>
    <row r="1405" s="61" customFormat="1" ht="12.75"/>
    <row r="1406" s="61" customFormat="1" ht="12.75"/>
    <row r="1407" s="61" customFormat="1" ht="12.75"/>
    <row r="1408" s="61" customFormat="1" ht="12.75"/>
    <row r="1409" s="61" customFormat="1" ht="12.75"/>
    <row r="1410" s="61" customFormat="1" ht="12.75"/>
    <row r="1411" s="61" customFormat="1" ht="12.75"/>
    <row r="1412" s="61" customFormat="1" ht="12.75"/>
    <row r="1413" s="61" customFormat="1" ht="12.75"/>
    <row r="1414" s="61" customFormat="1" ht="12.75"/>
    <row r="1415" s="61" customFormat="1" ht="12.75"/>
    <row r="1416" s="61" customFormat="1" ht="12.75"/>
    <row r="1417" s="61" customFormat="1" ht="12.75"/>
    <row r="1418" s="61" customFormat="1" ht="12.75"/>
    <row r="1419" s="61" customFormat="1" ht="12.75"/>
    <row r="1420" s="61" customFormat="1" ht="12.75"/>
    <row r="1421" s="61" customFormat="1" ht="12.75"/>
    <row r="1422" s="61" customFormat="1" ht="12.75"/>
    <row r="1423" s="61" customFormat="1" ht="12.75"/>
    <row r="1424" s="61" customFormat="1" ht="12.75"/>
    <row r="1425" s="61" customFormat="1" ht="12.75"/>
    <row r="1426" s="61" customFormat="1" ht="12.75"/>
    <row r="1427" s="61" customFormat="1" ht="12.75"/>
    <row r="1428" s="61" customFormat="1" ht="12.75"/>
    <row r="1429" s="61" customFormat="1" ht="12.75"/>
    <row r="1430" s="61" customFormat="1" ht="12.75"/>
    <row r="1431" s="61" customFormat="1" ht="12.75"/>
    <row r="1432" s="61" customFormat="1" ht="12.75"/>
    <row r="1433" s="61" customFormat="1" ht="12.75"/>
    <row r="1434" s="61" customFormat="1" ht="12.75"/>
    <row r="1435" s="61" customFormat="1" ht="12.75"/>
    <row r="1436" s="61" customFormat="1" ht="12.75"/>
    <row r="1437" s="61" customFormat="1" ht="12.75"/>
    <row r="1438" s="61" customFormat="1" ht="12.75"/>
    <row r="1439" s="61" customFormat="1" ht="12.75"/>
    <row r="1440" s="61" customFormat="1" ht="12.75"/>
    <row r="1441" s="61" customFormat="1" ht="12.75"/>
    <row r="1442" s="61" customFormat="1" ht="12.75"/>
    <row r="1443" s="61" customFormat="1" ht="12.75"/>
    <row r="1444" s="61" customFormat="1" ht="12.75"/>
    <row r="1445" s="61" customFormat="1" ht="12.75"/>
    <row r="1446" s="61" customFormat="1" ht="12.75"/>
    <row r="1447" s="61" customFormat="1" ht="12.75"/>
  </sheetData>
  <mergeCells count="13">
    <mergeCell ref="F12:F14"/>
    <mergeCell ref="C12:C14"/>
    <mergeCell ref="E12:E14"/>
    <mergeCell ref="B11:C11"/>
    <mergeCell ref="D11:E11"/>
    <mergeCell ref="F11:G11"/>
    <mergeCell ref="A4:G4"/>
    <mergeCell ref="A7:G7"/>
    <mergeCell ref="A11:A14"/>
    <mergeCell ref="B12:B14"/>
    <mergeCell ref="A6:G6"/>
    <mergeCell ref="G12:G14"/>
    <mergeCell ref="D12:D14"/>
  </mergeCells>
  <printOptions horizontalCentered="1" verticalCentered="1"/>
  <pageMargins left="0.48" right="0.29" top="0.62" bottom="1.05" header="0.17" footer="0.15"/>
  <pageSetup horizontalDpi="600" verticalDpi="600" orientation="landscape" paperSize="9" scale="95" r:id="rId1"/>
  <headerFooter alignWithMargins="0">
    <oddHeader>&amp;R&amp;P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C38" sqref="C38"/>
    </sheetView>
  </sheetViews>
  <sheetFormatPr defaultColWidth="9.140625" defaultRowHeight="12"/>
  <cols>
    <col min="1" max="1" width="29.7109375" style="3" customWidth="1"/>
    <col min="2" max="2" width="13.8515625" style="3" customWidth="1"/>
    <col min="3" max="3" width="14.7109375" style="3" customWidth="1"/>
    <col min="4" max="5" width="13.8515625" style="3" customWidth="1"/>
    <col min="6" max="6" width="14.140625" style="3" customWidth="1"/>
    <col min="7" max="8" width="13.8515625" style="3" customWidth="1"/>
    <col min="9" max="9" width="14.140625" style="3" customWidth="1"/>
    <col min="10" max="11" width="13.8515625" style="3" customWidth="1"/>
    <col min="12" max="12" width="14.140625" style="3" customWidth="1"/>
    <col min="13" max="13" width="13.8515625" style="3" customWidth="1"/>
    <col min="14" max="14" width="9.28125" style="3" customWidth="1"/>
    <col min="15" max="15" width="17.140625" style="3" customWidth="1"/>
    <col min="16" max="16384" width="9.28125" style="3" customWidth="1"/>
  </cols>
  <sheetData>
    <row r="2" ht="15">
      <c r="L2" s="38" t="s">
        <v>203</v>
      </c>
    </row>
    <row r="3" spans="1:13" s="1" customFormat="1" ht="15.75">
      <c r="A3" s="306" t="s">
        <v>202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6:13" ht="15">
      <c r="F4" s="8"/>
      <c r="G4" s="8"/>
      <c r="H4" s="8"/>
      <c r="K4" s="10"/>
      <c r="L4" s="38"/>
      <c r="M4" s="38"/>
    </row>
    <row r="5" spans="6:8" ht="15">
      <c r="F5" s="8"/>
      <c r="G5" s="8"/>
      <c r="H5" s="8"/>
    </row>
    <row r="6" spans="6:8" ht="15">
      <c r="F6" s="8"/>
      <c r="G6" s="8"/>
      <c r="H6" s="8"/>
    </row>
    <row r="7" spans="1:13" s="1" customFormat="1" ht="14.25">
      <c r="A7" s="316" t="s">
        <v>494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1" s="1" customFormat="1" ht="12.7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</row>
    <row r="9" spans="12:13" ht="15">
      <c r="L9" s="10"/>
      <c r="M9" s="10"/>
    </row>
    <row r="10" spans="1:14" ht="15">
      <c r="A10" s="39"/>
      <c r="B10" s="317" t="s">
        <v>80</v>
      </c>
      <c r="C10" s="317"/>
      <c r="D10" s="317"/>
      <c r="E10" s="317" t="s">
        <v>14</v>
      </c>
      <c r="F10" s="317"/>
      <c r="G10" s="317"/>
      <c r="H10" s="317" t="s">
        <v>247</v>
      </c>
      <c r="I10" s="317"/>
      <c r="J10" s="317"/>
      <c r="K10" s="317" t="s">
        <v>15</v>
      </c>
      <c r="L10" s="317"/>
      <c r="M10" s="317"/>
      <c r="N10" s="1"/>
    </row>
    <row r="11" spans="1:13" ht="30" customHeight="1">
      <c r="A11" s="183" t="s">
        <v>168</v>
      </c>
      <c r="B11" s="182" t="s">
        <v>482</v>
      </c>
      <c r="C11" s="182" t="s">
        <v>325</v>
      </c>
      <c r="D11" s="182" t="s">
        <v>483</v>
      </c>
      <c r="E11" s="182" t="s">
        <v>482</v>
      </c>
      <c r="F11" s="182" t="s">
        <v>325</v>
      </c>
      <c r="G11" s="182" t="s">
        <v>483</v>
      </c>
      <c r="H11" s="182" t="s">
        <v>482</v>
      </c>
      <c r="I11" s="182" t="s">
        <v>325</v>
      </c>
      <c r="J11" s="182" t="s">
        <v>483</v>
      </c>
      <c r="K11" s="182" t="s">
        <v>482</v>
      </c>
      <c r="L11" s="182" t="s">
        <v>325</v>
      </c>
      <c r="M11" s="182" t="s">
        <v>483</v>
      </c>
    </row>
    <row r="12" spans="1:13" ht="14.25" customHeight="1">
      <c r="A12" s="40" t="s">
        <v>169</v>
      </c>
      <c r="B12" s="11">
        <f aca="true" t="shared" si="0" ref="B12:B20">E12+H12+K12</f>
        <v>2633807</v>
      </c>
      <c r="C12" s="11">
        <f aca="true" t="shared" si="1" ref="C12:C20">F12+I12+L12</f>
        <v>3263247</v>
      </c>
      <c r="D12" s="11">
        <f aca="true" t="shared" si="2" ref="D12:D20">G12+J12+M12</f>
        <v>3180472</v>
      </c>
      <c r="E12" s="11">
        <v>821095</v>
      </c>
      <c r="F12" s="11">
        <v>721737</v>
      </c>
      <c r="G12" s="11">
        <v>720351</v>
      </c>
      <c r="H12" s="11">
        <v>632047</v>
      </c>
      <c r="I12" s="11">
        <v>553537</v>
      </c>
      <c r="J12" s="11">
        <v>561689</v>
      </c>
      <c r="K12" s="11">
        <v>1180665</v>
      </c>
      <c r="L12" s="11">
        <v>1987973</v>
      </c>
      <c r="M12" s="11">
        <v>1898432</v>
      </c>
    </row>
    <row r="13" spans="1:13" ht="15" customHeight="1">
      <c r="A13" s="11" t="s">
        <v>170</v>
      </c>
      <c r="B13" s="11">
        <f t="shared" si="0"/>
        <v>731450</v>
      </c>
      <c r="C13" s="11">
        <f t="shared" si="1"/>
        <v>886349</v>
      </c>
      <c r="D13" s="11">
        <f t="shared" si="2"/>
        <v>719179</v>
      </c>
      <c r="E13" s="11">
        <v>328020</v>
      </c>
      <c r="F13" s="11">
        <v>406548</v>
      </c>
      <c r="G13" s="11">
        <v>245125</v>
      </c>
      <c r="H13" s="11">
        <v>269550</v>
      </c>
      <c r="I13" s="11">
        <v>439951</v>
      </c>
      <c r="J13" s="11">
        <v>439147</v>
      </c>
      <c r="K13" s="11">
        <v>133880</v>
      </c>
      <c r="L13" s="11">
        <v>39850</v>
      </c>
      <c r="M13" s="11">
        <v>34907</v>
      </c>
    </row>
    <row r="14" spans="1:13" ht="15" customHeight="1">
      <c r="A14" s="11" t="s">
        <v>171</v>
      </c>
      <c r="B14" s="11">
        <f t="shared" si="0"/>
        <v>6885374</v>
      </c>
      <c r="C14" s="11">
        <f t="shared" si="1"/>
        <v>6707430</v>
      </c>
      <c r="D14" s="11">
        <f t="shared" si="2"/>
        <v>5907976</v>
      </c>
      <c r="E14" s="11">
        <v>5285132</v>
      </c>
      <c r="F14" s="11">
        <v>5313883</v>
      </c>
      <c r="G14" s="11">
        <v>5022998</v>
      </c>
      <c r="H14" s="11">
        <v>175605</v>
      </c>
      <c r="I14" s="11">
        <v>343298</v>
      </c>
      <c r="J14" s="11">
        <v>343216</v>
      </c>
      <c r="K14" s="11">
        <v>1424637</v>
      </c>
      <c r="L14" s="11">
        <v>1050249</v>
      </c>
      <c r="M14" s="11">
        <v>541762</v>
      </c>
    </row>
    <row r="15" spans="1:13" ht="15" customHeight="1">
      <c r="A15" s="11" t="s">
        <v>172</v>
      </c>
      <c r="B15" s="11">
        <f t="shared" si="0"/>
        <v>910447</v>
      </c>
      <c r="C15" s="11">
        <f t="shared" si="1"/>
        <v>1124444</v>
      </c>
      <c r="D15" s="11">
        <f t="shared" si="2"/>
        <v>1015525</v>
      </c>
      <c r="E15" s="11">
        <v>149907</v>
      </c>
      <c r="F15" s="11">
        <v>153321</v>
      </c>
      <c r="G15" s="11">
        <v>153392</v>
      </c>
      <c r="H15" s="11">
        <v>79318</v>
      </c>
      <c r="I15" s="11">
        <v>70482</v>
      </c>
      <c r="J15" s="11">
        <v>59332</v>
      </c>
      <c r="K15" s="11">
        <v>681222</v>
      </c>
      <c r="L15" s="11">
        <v>900641</v>
      </c>
      <c r="M15" s="11">
        <v>802801</v>
      </c>
    </row>
    <row r="16" spans="1:13" ht="30.75" customHeight="1">
      <c r="A16" s="41" t="s">
        <v>173</v>
      </c>
      <c r="B16" s="11">
        <f t="shared" si="0"/>
        <v>859223</v>
      </c>
      <c r="C16" s="11">
        <f t="shared" si="1"/>
        <v>1237527</v>
      </c>
      <c r="D16" s="11">
        <f t="shared" si="2"/>
        <v>688382</v>
      </c>
      <c r="E16" s="11">
        <v>100140</v>
      </c>
      <c r="F16" s="11">
        <v>513029</v>
      </c>
      <c r="G16" s="11">
        <v>85648</v>
      </c>
      <c r="H16" s="11"/>
      <c r="I16" s="11"/>
      <c r="J16" s="11"/>
      <c r="K16" s="11">
        <v>759083</v>
      </c>
      <c r="L16" s="11">
        <v>724498</v>
      </c>
      <c r="M16" s="11">
        <v>602734</v>
      </c>
    </row>
    <row r="17" spans="1:13" ht="31.5" customHeight="1">
      <c r="A17" s="41" t="s">
        <v>174</v>
      </c>
      <c r="B17" s="11">
        <f t="shared" si="0"/>
        <v>8382729</v>
      </c>
      <c r="C17" s="11">
        <f t="shared" si="1"/>
        <v>5649663</v>
      </c>
      <c r="D17" s="11">
        <f t="shared" si="2"/>
        <v>5279786</v>
      </c>
      <c r="E17" s="11"/>
      <c r="F17" s="11"/>
      <c r="G17" s="11"/>
      <c r="H17" s="11"/>
      <c r="I17" s="11"/>
      <c r="J17" s="11"/>
      <c r="K17" s="11">
        <v>8382729</v>
      </c>
      <c r="L17" s="11">
        <v>5649663</v>
      </c>
      <c r="M17" s="11">
        <v>5279786</v>
      </c>
    </row>
    <row r="18" spans="1:13" ht="29.25" customHeight="1">
      <c r="A18" s="41" t="s">
        <v>397</v>
      </c>
      <c r="B18" s="11">
        <f t="shared" si="0"/>
        <v>2966973</v>
      </c>
      <c r="C18" s="11">
        <f t="shared" si="1"/>
        <v>3931456</v>
      </c>
      <c r="D18" s="11">
        <f t="shared" si="2"/>
        <v>3064631</v>
      </c>
      <c r="E18" s="11">
        <v>267989</v>
      </c>
      <c r="F18" s="11">
        <v>313624</v>
      </c>
      <c r="G18" s="11">
        <v>308449</v>
      </c>
      <c r="H18" s="11">
        <v>539663</v>
      </c>
      <c r="I18" s="11">
        <v>381410</v>
      </c>
      <c r="J18" s="11">
        <v>379882</v>
      </c>
      <c r="K18" s="11">
        <v>2159321</v>
      </c>
      <c r="L18" s="11">
        <v>3236422</v>
      </c>
      <c r="M18" s="11">
        <v>2376300</v>
      </c>
    </row>
    <row r="19" spans="1:13" ht="31.5" customHeight="1">
      <c r="A19" s="41" t="s">
        <v>175</v>
      </c>
      <c r="B19" s="11">
        <f t="shared" si="0"/>
        <v>780199</v>
      </c>
      <c r="C19" s="11">
        <f t="shared" si="1"/>
        <v>1619150</v>
      </c>
      <c r="D19" s="11">
        <f t="shared" si="2"/>
        <v>968727</v>
      </c>
      <c r="E19" s="11">
        <v>14404</v>
      </c>
      <c r="F19" s="11">
        <v>11022</v>
      </c>
      <c r="G19" s="11">
        <v>11022</v>
      </c>
      <c r="H19" s="11"/>
      <c r="I19" s="11"/>
      <c r="J19" s="11"/>
      <c r="K19" s="11">
        <v>765795</v>
      </c>
      <c r="L19" s="11">
        <v>1608128</v>
      </c>
      <c r="M19" s="11">
        <v>957705</v>
      </c>
    </row>
    <row r="20" spans="1:13" ht="15" customHeight="1">
      <c r="A20" s="11" t="s">
        <v>176</v>
      </c>
      <c r="B20" s="11">
        <f t="shared" si="0"/>
        <v>457974</v>
      </c>
      <c r="C20" s="11">
        <f t="shared" si="1"/>
        <v>663618</v>
      </c>
      <c r="D20" s="11">
        <f t="shared" si="2"/>
        <v>663493</v>
      </c>
      <c r="E20" s="11"/>
      <c r="F20" s="11"/>
      <c r="G20" s="11"/>
      <c r="H20" s="11"/>
      <c r="I20" s="11"/>
      <c r="J20" s="11"/>
      <c r="K20" s="11">
        <v>457974</v>
      </c>
      <c r="L20" s="11">
        <v>663618</v>
      </c>
      <c r="M20" s="11">
        <v>663493</v>
      </c>
    </row>
    <row r="21" spans="1:13" ht="15" customHeight="1">
      <c r="A21" s="11" t="s">
        <v>246</v>
      </c>
      <c r="B21" s="11"/>
      <c r="C21" s="11">
        <f>F21+I21+L21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customHeight="1">
      <c r="A23" s="13" t="s">
        <v>177</v>
      </c>
      <c r="B23" s="13">
        <f>SUM(B12:B20)</f>
        <v>24608176</v>
      </c>
      <c r="C23" s="13">
        <f>F23+I23+L23</f>
        <v>25082884</v>
      </c>
      <c r="D23" s="13">
        <f>G23+J23+M23</f>
        <v>21488171</v>
      </c>
      <c r="E23" s="13">
        <f>SUM(E12:E20)</f>
        <v>6966687</v>
      </c>
      <c r="F23" s="13">
        <f aca="true" t="shared" si="3" ref="F23:K23">SUM(F12:F20)</f>
        <v>7433164</v>
      </c>
      <c r="G23" s="13">
        <f t="shared" si="3"/>
        <v>6546985</v>
      </c>
      <c r="H23" s="13">
        <f t="shared" si="3"/>
        <v>1696183</v>
      </c>
      <c r="I23" s="13">
        <f t="shared" si="3"/>
        <v>1788678</v>
      </c>
      <c r="J23" s="13">
        <f t="shared" si="3"/>
        <v>1783266</v>
      </c>
      <c r="K23" s="13">
        <f t="shared" si="3"/>
        <v>15945306</v>
      </c>
      <c r="L23" s="13">
        <f>SUM(L12:L21)</f>
        <v>15861042</v>
      </c>
      <c r="M23" s="13">
        <f>SUM(M12:M20)</f>
        <v>13157920</v>
      </c>
    </row>
    <row r="24" ht="15" customHeight="1"/>
    <row r="28" ht="15" hidden="1">
      <c r="A28" s="3" t="s">
        <v>254</v>
      </c>
    </row>
    <row r="29" spans="1:5" ht="15" hidden="1">
      <c r="A29" s="3" t="s">
        <v>255</v>
      </c>
      <c r="E29" s="10"/>
    </row>
    <row r="31" spans="8:12" ht="15">
      <c r="H31" s="9"/>
      <c r="I31" s="9"/>
      <c r="J31" s="24"/>
      <c r="K31" s="24"/>
      <c r="L31" s="24"/>
    </row>
    <row r="32" spans="8:12" ht="15">
      <c r="H32" s="9"/>
      <c r="I32" s="9"/>
      <c r="J32" s="24"/>
      <c r="K32" s="24"/>
      <c r="L32" s="24"/>
    </row>
    <row r="33" spans="2:12" ht="15">
      <c r="B33" s="46" t="s">
        <v>320</v>
      </c>
      <c r="C33" s="46"/>
      <c r="D33" s="9"/>
      <c r="E33" s="58"/>
      <c r="I33" s="46" t="s">
        <v>326</v>
      </c>
      <c r="J33" s="46"/>
      <c r="K33" s="46"/>
      <c r="L33" s="46"/>
    </row>
    <row r="34" spans="2:11" ht="15">
      <c r="B34" s="46" t="s">
        <v>322</v>
      </c>
      <c r="C34" s="46"/>
      <c r="E34" s="46"/>
      <c r="I34" s="46" t="s">
        <v>323</v>
      </c>
      <c r="J34" s="46"/>
      <c r="K34" s="46"/>
    </row>
  </sheetData>
  <sheetProtection/>
  <mergeCells count="7">
    <mergeCell ref="A7:M7"/>
    <mergeCell ref="A3:M3"/>
    <mergeCell ref="B10:D10"/>
    <mergeCell ref="E10:G10"/>
    <mergeCell ref="H10:J10"/>
    <mergeCell ref="K10:M10"/>
    <mergeCell ref="A8:K8"/>
  </mergeCells>
  <printOptions horizontalCentered="1"/>
  <pageMargins left="0.16" right="0.15748031496062992" top="0.31496062992125984" bottom="0.52" header="0.31496062992125984" footer="0.2755905511811024"/>
  <pageSetup horizontalDpi="600" verticalDpi="600" orientation="landscape" paperSize="9" scale="90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C1">
      <selection activeCell="K2" sqref="K2:L2"/>
    </sheetView>
  </sheetViews>
  <sheetFormatPr defaultColWidth="9.140625" defaultRowHeight="12"/>
  <cols>
    <col min="1" max="1" width="25.28125" style="3" customWidth="1"/>
    <col min="2" max="13" width="16.140625" style="3" customWidth="1"/>
    <col min="14" max="16384" width="23.28125" style="3" customWidth="1"/>
  </cols>
  <sheetData>
    <row r="2" ht="15">
      <c r="L2" s="38" t="s">
        <v>213</v>
      </c>
    </row>
    <row r="4" spans="1:13" ht="15.75">
      <c r="A4" s="306" t="s">
        <v>202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2" ht="15">
      <c r="A5" s="29"/>
      <c r="B5" s="29"/>
      <c r="L5" s="38"/>
    </row>
    <row r="7" spans="1:13" ht="15">
      <c r="A7" s="316" t="s">
        <v>495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</row>
    <row r="8" spans="1:11" s="1" customFormat="1" ht="12.7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</row>
    <row r="9" ht="15">
      <c r="H9" s="8"/>
    </row>
    <row r="10" spans="1:13" ht="15">
      <c r="A10" s="42"/>
      <c r="B10" s="318" t="s">
        <v>80</v>
      </c>
      <c r="C10" s="318"/>
      <c r="D10" s="318"/>
      <c r="E10" s="318" t="s">
        <v>14</v>
      </c>
      <c r="F10" s="318"/>
      <c r="G10" s="318"/>
      <c r="H10" s="318" t="s">
        <v>247</v>
      </c>
      <c r="I10" s="318"/>
      <c r="J10" s="318"/>
      <c r="K10" s="318" t="s">
        <v>15</v>
      </c>
      <c r="L10" s="318"/>
      <c r="M10" s="318"/>
    </row>
    <row r="11" spans="1:13" ht="21" customHeight="1">
      <c r="A11" s="43" t="s">
        <v>178</v>
      </c>
      <c r="B11" s="182" t="s">
        <v>482</v>
      </c>
      <c r="C11" s="182" t="s">
        <v>325</v>
      </c>
      <c r="D11" s="182" t="s">
        <v>483</v>
      </c>
      <c r="E11" s="182" t="s">
        <v>482</v>
      </c>
      <c r="F11" s="182" t="s">
        <v>325</v>
      </c>
      <c r="G11" s="182" t="s">
        <v>483</v>
      </c>
      <c r="H11" s="182" t="s">
        <v>482</v>
      </c>
      <c r="I11" s="182" t="s">
        <v>325</v>
      </c>
      <c r="J11" s="182" t="s">
        <v>483</v>
      </c>
      <c r="K11" s="182" t="s">
        <v>482</v>
      </c>
      <c r="L11" s="182" t="s">
        <v>325</v>
      </c>
      <c r="M11" s="182" t="s">
        <v>483</v>
      </c>
    </row>
    <row r="12" spans="1:13" ht="15">
      <c r="A12" s="11" t="s">
        <v>179</v>
      </c>
      <c r="B12" s="11">
        <f aca="true" t="shared" si="0" ref="B12:B30">E12+H12+K12</f>
        <v>16692969</v>
      </c>
      <c r="C12" s="11">
        <f aca="true" t="shared" si="1" ref="C12:C30">F12+I12+L12</f>
        <v>16809415</v>
      </c>
      <c r="D12" s="11">
        <f aca="true" t="shared" si="2" ref="D12:D30">G12+J12+M12</f>
        <v>14091652</v>
      </c>
      <c r="E12" s="11">
        <v>2581079</v>
      </c>
      <c r="F12" s="11">
        <v>3097208</v>
      </c>
      <c r="G12" s="11">
        <v>2497408</v>
      </c>
      <c r="H12" s="11">
        <v>1481405</v>
      </c>
      <c r="I12" s="11">
        <v>1509478</v>
      </c>
      <c r="J12" s="11">
        <v>1507588</v>
      </c>
      <c r="K12" s="11">
        <v>12630485</v>
      </c>
      <c r="L12" s="11">
        <v>12202729</v>
      </c>
      <c r="M12" s="11">
        <v>10086656</v>
      </c>
    </row>
    <row r="13" spans="1:13" ht="15">
      <c r="A13" s="11" t="s">
        <v>180</v>
      </c>
      <c r="B13" s="11">
        <f t="shared" si="0"/>
        <v>282369</v>
      </c>
      <c r="C13" s="11">
        <f t="shared" si="1"/>
        <v>298203</v>
      </c>
      <c r="D13" s="11">
        <f t="shared" si="2"/>
        <v>246728</v>
      </c>
      <c r="E13" s="11">
        <v>48211</v>
      </c>
      <c r="F13" s="11">
        <v>37042</v>
      </c>
      <c r="G13" s="11">
        <v>35292</v>
      </c>
      <c r="H13" s="11">
        <v>18804</v>
      </c>
      <c r="I13" s="11">
        <v>12289</v>
      </c>
      <c r="J13" s="11">
        <v>30179</v>
      </c>
      <c r="K13" s="11">
        <v>215354</v>
      </c>
      <c r="L13" s="11">
        <v>248872</v>
      </c>
      <c r="M13" s="11">
        <v>181257</v>
      </c>
    </row>
    <row r="14" spans="1:13" ht="15">
      <c r="A14" s="11" t="s">
        <v>181</v>
      </c>
      <c r="B14" s="11">
        <f t="shared" si="0"/>
        <v>167435</v>
      </c>
      <c r="C14" s="11">
        <f t="shared" si="1"/>
        <v>0</v>
      </c>
      <c r="D14" s="11">
        <f t="shared" si="2"/>
        <v>0</v>
      </c>
      <c r="E14" s="11">
        <v>48762</v>
      </c>
      <c r="F14" s="11"/>
      <c r="G14" s="11"/>
      <c r="H14" s="11">
        <v>6654</v>
      </c>
      <c r="I14" s="11"/>
      <c r="J14" s="11"/>
      <c r="K14" s="11">
        <v>112019</v>
      </c>
      <c r="L14" s="11"/>
      <c r="M14" s="11"/>
    </row>
    <row r="15" spans="1:13" ht="15">
      <c r="A15" s="11" t="s">
        <v>182</v>
      </c>
      <c r="B15" s="11">
        <f t="shared" si="0"/>
        <v>327097</v>
      </c>
      <c r="C15" s="11">
        <f t="shared" si="1"/>
        <v>408944</v>
      </c>
      <c r="D15" s="11">
        <f t="shared" si="2"/>
        <v>277199</v>
      </c>
      <c r="E15" s="11">
        <v>45946</v>
      </c>
      <c r="F15" s="11">
        <v>59679</v>
      </c>
      <c r="G15" s="11">
        <v>47600</v>
      </c>
      <c r="H15" s="11">
        <v>21444</v>
      </c>
      <c r="I15" s="11">
        <v>13690</v>
      </c>
      <c r="J15" s="11">
        <v>13207</v>
      </c>
      <c r="K15" s="11">
        <v>259707</v>
      </c>
      <c r="L15" s="11">
        <v>335575</v>
      </c>
      <c r="M15" s="11">
        <v>216392</v>
      </c>
    </row>
    <row r="16" spans="1:13" ht="15">
      <c r="A16" s="11" t="s">
        <v>183</v>
      </c>
      <c r="B16" s="11">
        <f t="shared" si="0"/>
        <v>710340</v>
      </c>
      <c r="C16" s="11">
        <f t="shared" si="1"/>
        <v>750501</v>
      </c>
      <c r="D16" s="11">
        <f t="shared" si="2"/>
        <v>651191</v>
      </c>
      <c r="E16" s="11">
        <v>213968</v>
      </c>
      <c r="F16" s="11">
        <v>212142</v>
      </c>
      <c r="G16" s="11">
        <v>218313</v>
      </c>
      <c r="H16" s="11">
        <v>20264</v>
      </c>
      <c r="I16" s="11">
        <v>32203</v>
      </c>
      <c r="J16" s="11">
        <v>15020</v>
      </c>
      <c r="K16" s="11">
        <v>476108</v>
      </c>
      <c r="L16" s="11">
        <v>506156</v>
      </c>
      <c r="M16" s="11">
        <v>417858</v>
      </c>
    </row>
    <row r="17" spans="1:13" ht="15">
      <c r="A17" s="11" t="s">
        <v>184</v>
      </c>
      <c r="B17" s="11">
        <f t="shared" si="0"/>
        <v>212391</v>
      </c>
      <c r="C17" s="11">
        <f t="shared" si="1"/>
        <v>251549</v>
      </c>
      <c r="D17" s="11">
        <f t="shared" si="2"/>
        <v>214373</v>
      </c>
      <c r="E17" s="11">
        <v>54281</v>
      </c>
      <c r="F17" s="11">
        <v>78769</v>
      </c>
      <c r="G17" s="11">
        <v>64993</v>
      </c>
      <c r="H17" s="11">
        <v>9767</v>
      </c>
      <c r="I17" s="11">
        <v>9095</v>
      </c>
      <c r="J17" s="11">
        <v>8580</v>
      </c>
      <c r="K17" s="11">
        <v>148343</v>
      </c>
      <c r="L17" s="11">
        <v>163685</v>
      </c>
      <c r="M17" s="11">
        <v>140800</v>
      </c>
    </row>
    <row r="18" spans="1:13" ht="15">
      <c r="A18" s="11" t="s">
        <v>185</v>
      </c>
      <c r="B18" s="11">
        <f t="shared" si="0"/>
        <v>215941</v>
      </c>
      <c r="C18" s="11">
        <f t="shared" si="1"/>
        <v>230634</v>
      </c>
      <c r="D18" s="11">
        <f t="shared" si="2"/>
        <v>207948</v>
      </c>
      <c r="E18" s="11">
        <v>58811</v>
      </c>
      <c r="F18" s="11">
        <v>52226</v>
      </c>
      <c r="G18" s="11">
        <v>55301</v>
      </c>
      <c r="H18" s="11">
        <v>9976</v>
      </c>
      <c r="I18" s="11">
        <v>10030</v>
      </c>
      <c r="J18" s="11">
        <v>13226</v>
      </c>
      <c r="K18" s="11">
        <v>147154</v>
      </c>
      <c r="L18" s="11">
        <v>168378</v>
      </c>
      <c r="M18" s="11">
        <v>139421</v>
      </c>
    </row>
    <row r="19" spans="1:13" ht="15">
      <c r="A19" s="11" t="s">
        <v>186</v>
      </c>
      <c r="B19" s="11">
        <f t="shared" si="0"/>
        <v>189175</v>
      </c>
      <c r="C19" s="11">
        <f t="shared" si="1"/>
        <v>208886</v>
      </c>
      <c r="D19" s="11">
        <f t="shared" si="2"/>
        <v>180011</v>
      </c>
      <c r="E19" s="11">
        <v>55526</v>
      </c>
      <c r="F19" s="11">
        <v>61153</v>
      </c>
      <c r="G19" s="11">
        <v>47635</v>
      </c>
      <c r="H19" s="11">
        <v>14804</v>
      </c>
      <c r="I19" s="11">
        <v>14134</v>
      </c>
      <c r="J19" s="11">
        <v>12833</v>
      </c>
      <c r="K19" s="11">
        <v>118845</v>
      </c>
      <c r="L19" s="11">
        <v>133599</v>
      </c>
      <c r="M19" s="11">
        <v>119543</v>
      </c>
    </row>
    <row r="20" spans="1:13" ht="15">
      <c r="A20" s="11" t="s">
        <v>187</v>
      </c>
      <c r="B20" s="11">
        <f t="shared" si="0"/>
        <v>708129</v>
      </c>
      <c r="C20" s="11">
        <f t="shared" si="1"/>
        <v>721730</v>
      </c>
      <c r="D20" s="11">
        <f t="shared" si="2"/>
        <v>662878</v>
      </c>
      <c r="E20" s="11">
        <v>636730</v>
      </c>
      <c r="F20" s="11">
        <v>654036</v>
      </c>
      <c r="G20" s="11">
        <v>621521</v>
      </c>
      <c r="H20" s="11">
        <v>22739</v>
      </c>
      <c r="I20" s="11">
        <v>6693</v>
      </c>
      <c r="J20" s="11">
        <v>6693</v>
      </c>
      <c r="K20" s="11">
        <v>48660</v>
      </c>
      <c r="L20" s="11">
        <v>61001</v>
      </c>
      <c r="M20" s="11">
        <v>34664</v>
      </c>
    </row>
    <row r="21" spans="1:13" ht="15">
      <c r="A21" s="11" t="s">
        <v>188</v>
      </c>
      <c r="B21" s="11">
        <f t="shared" si="0"/>
        <v>699952</v>
      </c>
      <c r="C21" s="11">
        <f t="shared" si="1"/>
        <v>765376</v>
      </c>
      <c r="D21" s="11">
        <f t="shared" si="2"/>
        <v>736366</v>
      </c>
      <c r="E21" s="11">
        <v>638738</v>
      </c>
      <c r="F21" s="11">
        <v>671899</v>
      </c>
      <c r="G21" s="11">
        <v>655038</v>
      </c>
      <c r="H21" s="11">
        <v>10211</v>
      </c>
      <c r="I21" s="11"/>
      <c r="J21" s="11"/>
      <c r="K21" s="11">
        <v>51003</v>
      </c>
      <c r="L21" s="11">
        <v>93477</v>
      </c>
      <c r="M21" s="11">
        <v>81328</v>
      </c>
    </row>
    <row r="22" spans="1:13" ht="15">
      <c r="A22" s="11" t="s">
        <v>189</v>
      </c>
      <c r="B22" s="11">
        <f t="shared" si="0"/>
        <v>555484</v>
      </c>
      <c r="C22" s="11">
        <f t="shared" si="1"/>
        <v>527864</v>
      </c>
      <c r="D22" s="11">
        <f t="shared" si="2"/>
        <v>509320</v>
      </c>
      <c r="E22" s="11">
        <v>488268</v>
      </c>
      <c r="F22" s="11">
        <v>461124</v>
      </c>
      <c r="G22" s="11">
        <v>444586</v>
      </c>
      <c r="H22" s="11"/>
      <c r="I22" s="11"/>
      <c r="J22" s="11"/>
      <c r="K22" s="11">
        <v>67216</v>
      </c>
      <c r="L22" s="11">
        <v>66740</v>
      </c>
      <c r="M22" s="11">
        <v>64734</v>
      </c>
    </row>
    <row r="23" spans="1:13" ht="15">
      <c r="A23" s="11" t="s">
        <v>190</v>
      </c>
      <c r="B23" s="11">
        <f t="shared" si="0"/>
        <v>1548930</v>
      </c>
      <c r="C23" s="11">
        <f t="shared" si="1"/>
        <v>1688300</v>
      </c>
      <c r="D23" s="11">
        <f t="shared" si="2"/>
        <v>1529343</v>
      </c>
      <c r="E23" s="11"/>
      <c r="F23" s="11"/>
      <c r="G23" s="11"/>
      <c r="H23" s="11">
        <v>536</v>
      </c>
      <c r="I23" s="11"/>
      <c r="J23" s="11"/>
      <c r="K23" s="11">
        <v>1548394</v>
      </c>
      <c r="L23" s="11">
        <v>1688300</v>
      </c>
      <c r="M23" s="11">
        <v>1529343</v>
      </c>
    </row>
    <row r="24" spans="1:13" ht="15">
      <c r="A24" s="11" t="s">
        <v>191</v>
      </c>
      <c r="B24" s="11">
        <f t="shared" si="0"/>
        <v>717756</v>
      </c>
      <c r="C24" s="11">
        <f t="shared" si="1"/>
        <v>745354</v>
      </c>
      <c r="D24" s="11">
        <f t="shared" si="2"/>
        <v>666802</v>
      </c>
      <c r="E24" s="11">
        <v>646712</v>
      </c>
      <c r="F24" s="11">
        <v>612945</v>
      </c>
      <c r="G24" s="11">
        <v>572327</v>
      </c>
      <c r="H24" s="11">
        <v>20353</v>
      </c>
      <c r="I24" s="11">
        <v>74000</v>
      </c>
      <c r="J24" s="11">
        <v>43488</v>
      </c>
      <c r="K24" s="11">
        <v>50691</v>
      </c>
      <c r="L24" s="11">
        <v>58409</v>
      </c>
      <c r="M24" s="11">
        <v>50987</v>
      </c>
    </row>
    <row r="25" spans="1:13" ht="15">
      <c r="A25" s="11" t="s">
        <v>192</v>
      </c>
      <c r="B25" s="11">
        <f t="shared" si="0"/>
        <v>248784</v>
      </c>
      <c r="C25" s="11">
        <f t="shared" si="1"/>
        <v>247275</v>
      </c>
      <c r="D25" s="11">
        <f t="shared" si="2"/>
        <v>217941</v>
      </c>
      <c r="E25" s="11">
        <v>199689</v>
      </c>
      <c r="F25" s="11">
        <v>184044</v>
      </c>
      <c r="G25" s="11">
        <v>156453</v>
      </c>
      <c r="H25" s="11">
        <v>21784</v>
      </c>
      <c r="I25" s="11">
        <v>24846</v>
      </c>
      <c r="J25" s="11">
        <v>38206</v>
      </c>
      <c r="K25" s="11">
        <v>27311</v>
      </c>
      <c r="L25" s="11">
        <v>38385</v>
      </c>
      <c r="M25" s="11">
        <v>23282</v>
      </c>
    </row>
    <row r="26" spans="1:13" ht="15">
      <c r="A26" s="11" t="s">
        <v>193</v>
      </c>
      <c r="B26" s="11">
        <f t="shared" si="0"/>
        <v>335029</v>
      </c>
      <c r="C26" s="11">
        <f t="shared" si="1"/>
        <v>275917</v>
      </c>
      <c r="D26" s="11">
        <f t="shared" si="2"/>
        <v>263084</v>
      </c>
      <c r="E26" s="11">
        <v>293905</v>
      </c>
      <c r="F26" s="11">
        <v>231271</v>
      </c>
      <c r="G26" s="11">
        <v>226839</v>
      </c>
      <c r="H26" s="11"/>
      <c r="I26" s="11"/>
      <c r="J26" s="11">
        <v>15680</v>
      </c>
      <c r="K26" s="11">
        <v>41124</v>
      </c>
      <c r="L26" s="11">
        <v>44646</v>
      </c>
      <c r="M26" s="11">
        <v>20565</v>
      </c>
    </row>
    <row r="27" spans="1:13" ht="15">
      <c r="A27" s="11" t="s">
        <v>227</v>
      </c>
      <c r="B27" s="11">
        <f t="shared" si="0"/>
        <v>209804</v>
      </c>
      <c r="C27" s="11">
        <f t="shared" si="1"/>
        <v>220700</v>
      </c>
      <c r="D27" s="11">
        <f t="shared" si="2"/>
        <v>191112</v>
      </c>
      <c r="E27" s="11">
        <v>207116</v>
      </c>
      <c r="F27" s="11">
        <v>189574</v>
      </c>
      <c r="G27" s="11">
        <v>159982</v>
      </c>
      <c r="H27" s="11"/>
      <c r="I27" s="11">
        <v>30000</v>
      </c>
      <c r="J27" s="11">
        <v>30004</v>
      </c>
      <c r="K27" s="11">
        <v>2688</v>
      </c>
      <c r="L27" s="11">
        <v>1126</v>
      </c>
      <c r="M27" s="11">
        <v>1126</v>
      </c>
    </row>
    <row r="28" spans="1:13" ht="15">
      <c r="A28" s="11" t="s">
        <v>196</v>
      </c>
      <c r="B28" s="11">
        <f t="shared" si="0"/>
        <v>113593</v>
      </c>
      <c r="C28" s="11">
        <f t="shared" si="1"/>
        <v>165342</v>
      </c>
      <c r="D28" s="11">
        <f t="shared" si="2"/>
        <v>157963</v>
      </c>
      <c r="E28" s="11">
        <v>76151</v>
      </c>
      <c r="F28" s="11">
        <v>83590</v>
      </c>
      <c r="G28" s="11">
        <v>79869</v>
      </c>
      <c r="H28" s="11">
        <v>37442</v>
      </c>
      <c r="I28" s="11">
        <v>32000</v>
      </c>
      <c r="J28" s="11">
        <v>28342</v>
      </c>
      <c r="K28" s="11"/>
      <c r="L28" s="11">
        <v>49752</v>
      </c>
      <c r="M28" s="11">
        <v>49752</v>
      </c>
    </row>
    <row r="29" spans="1:13" ht="15">
      <c r="A29" s="11" t="s">
        <v>248</v>
      </c>
      <c r="B29" s="11">
        <f t="shared" si="0"/>
        <v>672998</v>
      </c>
      <c r="C29" s="11">
        <f t="shared" si="1"/>
        <v>766894</v>
      </c>
      <c r="D29" s="11">
        <f t="shared" si="2"/>
        <v>684260</v>
      </c>
      <c r="E29" s="11">
        <v>672794</v>
      </c>
      <c r="F29" s="11">
        <v>746462</v>
      </c>
      <c r="G29" s="11">
        <v>663828</v>
      </c>
      <c r="H29" s="11"/>
      <c r="I29" s="11">
        <v>20220</v>
      </c>
      <c r="J29" s="11">
        <v>20220</v>
      </c>
      <c r="K29" s="11">
        <v>204</v>
      </c>
      <c r="L29" s="11">
        <v>212</v>
      </c>
      <c r="M29" s="11">
        <v>212</v>
      </c>
    </row>
    <row r="30" spans="1:13" ht="15">
      <c r="A30" s="11" t="s">
        <v>194</v>
      </c>
      <c r="B30" s="11">
        <f t="shared" si="0"/>
        <v>0</v>
      </c>
      <c r="C30" s="11">
        <f t="shared" si="1"/>
        <v>0</v>
      </c>
      <c r="D30" s="11">
        <f t="shared" si="2"/>
        <v>0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3" t="s">
        <v>195</v>
      </c>
      <c r="B31" s="13">
        <f aca="true" t="shared" si="3" ref="B31:G31">SUM(B12:B30)</f>
        <v>24608176</v>
      </c>
      <c r="C31" s="13">
        <f t="shared" si="3"/>
        <v>25082884</v>
      </c>
      <c r="D31" s="13">
        <f t="shared" si="3"/>
        <v>21488171</v>
      </c>
      <c r="E31" s="13">
        <f>SUM(E12:E30)</f>
        <v>6966687</v>
      </c>
      <c r="F31" s="13">
        <f t="shared" si="3"/>
        <v>7433164</v>
      </c>
      <c r="G31" s="13">
        <f t="shared" si="3"/>
        <v>6546985</v>
      </c>
      <c r="H31" s="13">
        <f aca="true" t="shared" si="4" ref="H31:M31">SUM(H12:H30)</f>
        <v>1696183</v>
      </c>
      <c r="I31" s="13">
        <f t="shared" si="4"/>
        <v>1788678</v>
      </c>
      <c r="J31" s="13">
        <f t="shared" si="4"/>
        <v>1783266</v>
      </c>
      <c r="K31" s="13">
        <f t="shared" si="4"/>
        <v>15945306</v>
      </c>
      <c r="L31" s="13">
        <f t="shared" si="4"/>
        <v>15861042</v>
      </c>
      <c r="M31" s="13">
        <f t="shared" si="4"/>
        <v>13157920</v>
      </c>
    </row>
    <row r="32" spans="1:13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5" spans="10:13" ht="15">
      <c r="J35" s="46"/>
      <c r="K35" s="46"/>
      <c r="L35" s="46"/>
      <c r="M35" s="46"/>
    </row>
    <row r="36" spans="4:13" ht="15" hidden="1">
      <c r="D36" s="3" t="s">
        <v>220</v>
      </c>
      <c r="I36" s="46"/>
      <c r="J36" s="46"/>
      <c r="K36" s="46"/>
      <c r="L36" s="46"/>
      <c r="M36" s="3" t="s">
        <v>267</v>
      </c>
    </row>
    <row r="37" spans="6:10" ht="15" hidden="1">
      <c r="F37" s="91" t="s">
        <v>256</v>
      </c>
      <c r="G37" s="91"/>
      <c r="H37" s="91"/>
      <c r="I37" s="24"/>
      <c r="J37" s="24"/>
    </row>
    <row r="38" spans="2:8" ht="15">
      <c r="B38" s="46" t="s">
        <v>320</v>
      </c>
      <c r="C38" s="46"/>
      <c r="D38" s="46"/>
      <c r="E38" s="9"/>
      <c r="F38" s="58"/>
      <c r="H38" s="46" t="s">
        <v>326</v>
      </c>
    </row>
    <row r="39" spans="2:8" ht="15">
      <c r="B39" s="46" t="s">
        <v>322</v>
      </c>
      <c r="C39" s="46"/>
      <c r="D39" s="46"/>
      <c r="F39" s="46"/>
      <c r="H39" s="46" t="s">
        <v>323</v>
      </c>
    </row>
  </sheetData>
  <sheetProtection/>
  <mergeCells count="7">
    <mergeCell ref="A4:M4"/>
    <mergeCell ref="A7:M7"/>
    <mergeCell ref="B10:D10"/>
    <mergeCell ref="E10:G10"/>
    <mergeCell ref="H10:J10"/>
    <mergeCell ref="K10:M10"/>
    <mergeCell ref="A8:K8"/>
  </mergeCells>
  <printOptions horizontalCentered="1"/>
  <pageMargins left="0.15748031496062992" right="0.29" top="0.7" bottom="1.63" header="0.31496062992125984" footer="0.2755905511811024"/>
  <pageSetup horizontalDpi="600" verticalDpi="600" orientation="landscape" paperSize="9" scale="80" r:id="rId1"/>
  <headerFooter alignWithMargins="0">
    <oddFooter>&amp;L&amp;F&amp;R&amp;D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R57"/>
  <sheetViews>
    <sheetView tabSelected="1" workbookViewId="0" topLeftCell="I1">
      <selection activeCell="N13" sqref="N13"/>
    </sheetView>
  </sheetViews>
  <sheetFormatPr defaultColWidth="9.140625" defaultRowHeight="12"/>
  <cols>
    <col min="1" max="1" width="7.7109375" style="96" customWidth="1"/>
    <col min="2" max="2" width="7.421875" style="96" hidden="1" customWidth="1"/>
    <col min="3" max="3" width="7.421875" style="96" customWidth="1"/>
    <col min="4" max="4" width="9.00390625" style="96" customWidth="1"/>
    <col min="5" max="5" width="7.8515625" style="96" customWidth="1"/>
    <col min="6" max="7" width="7.421875" style="96" customWidth="1"/>
    <col min="8" max="8" width="8.421875" style="96" customWidth="1"/>
    <col min="9" max="10" width="8.7109375" style="96" customWidth="1"/>
    <col min="11" max="11" width="8.00390625" style="96" hidden="1" customWidth="1"/>
    <col min="12" max="12" width="9.140625" style="96" customWidth="1"/>
    <col min="13" max="13" width="8.8515625" style="96" customWidth="1"/>
    <col min="14" max="14" width="8.421875" style="96" customWidth="1"/>
    <col min="15" max="15" width="9.28125" style="96" customWidth="1"/>
    <col min="16" max="17" width="9.00390625" style="96" customWidth="1"/>
    <col min="18" max="18" width="9.140625" style="96" customWidth="1"/>
    <col min="19" max="19" width="9.00390625" style="96" customWidth="1"/>
    <col min="20" max="20" width="8.421875" style="96" customWidth="1"/>
    <col min="21" max="21" width="8.7109375" style="96" customWidth="1"/>
    <col min="22" max="22" width="8.28125" style="96" customWidth="1"/>
    <col min="23" max="24" width="9.00390625" style="96" customWidth="1"/>
    <col min="25" max="25" width="9.421875" style="96" customWidth="1"/>
    <col min="26" max="26" width="8.140625" style="96" hidden="1" customWidth="1"/>
    <col min="27" max="27" width="8.00390625" style="96" hidden="1" customWidth="1"/>
    <col min="28" max="28" width="7.8515625" style="96" hidden="1" customWidth="1"/>
    <col min="29" max="29" width="7.8515625" style="96" customWidth="1"/>
    <col min="30" max="30" width="8.421875" style="96" customWidth="1"/>
    <col min="31" max="32" width="9.00390625" style="96" customWidth="1"/>
    <col min="33" max="33" width="9.140625" style="96" customWidth="1"/>
    <col min="34" max="34" width="8.421875" style="96" customWidth="1"/>
    <col min="35" max="35" width="9.140625" style="96" customWidth="1"/>
    <col min="36" max="42" width="9.421875" style="96" hidden="1" customWidth="1"/>
    <col min="43" max="43" width="10.28125" style="96" hidden="1" customWidth="1"/>
    <col min="44" max="44" width="0" style="96" hidden="1" customWidth="1"/>
    <col min="45" max="16384" width="9.28125" style="96" customWidth="1"/>
  </cols>
  <sheetData>
    <row r="2" spans="1:36" ht="15.75">
      <c r="A2" s="187" t="s">
        <v>498</v>
      </c>
      <c r="T2" s="154"/>
      <c r="AF2" s="3"/>
      <c r="AG2" s="38" t="s">
        <v>697</v>
      </c>
      <c r="AJ2" s="95" t="s">
        <v>466</v>
      </c>
    </row>
    <row r="3" spans="1:36" ht="15">
      <c r="A3" s="95"/>
      <c r="T3" s="154"/>
      <c r="AJ3" s="95"/>
    </row>
    <row r="4" spans="1:44" ht="15">
      <c r="A4" s="107" t="s">
        <v>415</v>
      </c>
      <c r="B4" s="184">
        <v>1</v>
      </c>
      <c r="C4" s="184">
        <v>0.09</v>
      </c>
      <c r="D4" s="184">
        <v>0.91</v>
      </c>
      <c r="E4" s="107" t="s">
        <v>1</v>
      </c>
      <c r="F4" s="106" t="s">
        <v>277</v>
      </c>
      <c r="G4" s="107" t="s">
        <v>277</v>
      </c>
      <c r="H4" s="107" t="s">
        <v>1</v>
      </c>
      <c r="I4" s="106" t="s">
        <v>277</v>
      </c>
      <c r="J4" s="106" t="s">
        <v>277</v>
      </c>
      <c r="K4" s="106" t="s">
        <v>277</v>
      </c>
      <c r="L4" s="107" t="s">
        <v>277</v>
      </c>
      <c r="M4" s="107" t="s">
        <v>430</v>
      </c>
      <c r="N4" s="106" t="s">
        <v>277</v>
      </c>
      <c r="O4" s="106" t="s">
        <v>277</v>
      </c>
      <c r="P4" s="106" t="s">
        <v>277</v>
      </c>
      <c r="Q4" s="107" t="s">
        <v>277</v>
      </c>
      <c r="R4" s="107" t="s">
        <v>277</v>
      </c>
      <c r="S4" s="107" t="s">
        <v>1</v>
      </c>
      <c r="T4" s="107" t="s">
        <v>449</v>
      </c>
      <c r="U4" s="106" t="s">
        <v>277</v>
      </c>
      <c r="V4" s="106" t="s">
        <v>277</v>
      </c>
      <c r="W4" s="107" t="s">
        <v>1</v>
      </c>
      <c r="X4" s="106" t="s">
        <v>277</v>
      </c>
      <c r="Y4" s="107" t="s">
        <v>277</v>
      </c>
      <c r="Z4" s="106" t="s">
        <v>277</v>
      </c>
      <c r="AA4" s="106" t="s">
        <v>277</v>
      </c>
      <c r="AB4" s="106" t="s">
        <v>277</v>
      </c>
      <c r="AC4" s="106" t="s">
        <v>277</v>
      </c>
      <c r="AD4" s="106" t="s">
        <v>277</v>
      </c>
      <c r="AE4" s="107" t="s">
        <v>1</v>
      </c>
      <c r="AF4" s="107" t="s">
        <v>1</v>
      </c>
      <c r="AG4" s="107" t="s">
        <v>278</v>
      </c>
      <c r="AH4" s="107" t="s">
        <v>231</v>
      </c>
      <c r="AI4" s="107" t="s">
        <v>1</v>
      </c>
      <c r="AJ4" s="107" t="s">
        <v>276</v>
      </c>
      <c r="AK4" s="106" t="s">
        <v>416</v>
      </c>
      <c r="AL4" s="106" t="s">
        <v>417</v>
      </c>
      <c r="AM4" s="106" t="s">
        <v>417</v>
      </c>
      <c r="AN4" s="106" t="s">
        <v>416</v>
      </c>
      <c r="AO4" s="106" t="s">
        <v>417</v>
      </c>
      <c r="AP4" s="106" t="s">
        <v>417</v>
      </c>
      <c r="AQ4" s="106" t="s">
        <v>418</v>
      </c>
      <c r="AR4" s="107" t="s">
        <v>1</v>
      </c>
    </row>
    <row r="5" spans="1:44" ht="15">
      <c r="A5" s="109"/>
      <c r="B5" s="109"/>
      <c r="C5" s="109" t="s">
        <v>279</v>
      </c>
      <c r="D5" s="109" t="s">
        <v>496</v>
      </c>
      <c r="E5" s="109" t="s">
        <v>280</v>
      </c>
      <c r="F5" s="185" t="s">
        <v>407</v>
      </c>
      <c r="G5" s="109" t="s">
        <v>407</v>
      </c>
      <c r="H5" s="109" t="s">
        <v>277</v>
      </c>
      <c r="I5" s="108" t="s">
        <v>281</v>
      </c>
      <c r="J5" s="108" t="s">
        <v>419</v>
      </c>
      <c r="K5" s="108" t="s">
        <v>399</v>
      </c>
      <c r="L5" s="109" t="s">
        <v>445</v>
      </c>
      <c r="M5" s="109" t="s">
        <v>467</v>
      </c>
      <c r="N5" s="108" t="s">
        <v>459</v>
      </c>
      <c r="O5" s="108" t="s">
        <v>282</v>
      </c>
      <c r="P5" s="108" t="s">
        <v>408</v>
      </c>
      <c r="Q5" s="109" t="s">
        <v>420</v>
      </c>
      <c r="R5" s="109" t="s">
        <v>420</v>
      </c>
      <c r="S5" s="109" t="s">
        <v>277</v>
      </c>
      <c r="T5" s="109" t="s">
        <v>460</v>
      </c>
      <c r="U5" s="108" t="s">
        <v>450</v>
      </c>
      <c r="V5" s="108" t="s">
        <v>450</v>
      </c>
      <c r="W5" s="109" t="s">
        <v>277</v>
      </c>
      <c r="X5" s="108" t="s">
        <v>283</v>
      </c>
      <c r="Y5" s="109" t="s">
        <v>445</v>
      </c>
      <c r="Z5" s="108" t="s">
        <v>449</v>
      </c>
      <c r="AA5" s="108" t="s">
        <v>421</v>
      </c>
      <c r="AB5" s="108" t="s">
        <v>450</v>
      </c>
      <c r="AC5" s="108" t="s">
        <v>450</v>
      </c>
      <c r="AD5" s="108" t="s">
        <v>398</v>
      </c>
      <c r="AE5" s="109" t="s">
        <v>277</v>
      </c>
      <c r="AF5" s="109" t="s">
        <v>277</v>
      </c>
      <c r="AG5" s="109" t="s">
        <v>422</v>
      </c>
      <c r="AH5" s="109" t="s">
        <v>416</v>
      </c>
      <c r="AI5" s="109" t="s">
        <v>277</v>
      </c>
      <c r="AJ5" s="109"/>
      <c r="AK5" s="108" t="s">
        <v>423</v>
      </c>
      <c r="AL5" s="108" t="s">
        <v>424</v>
      </c>
      <c r="AM5" s="108" t="s">
        <v>425</v>
      </c>
      <c r="AN5" s="108" t="s">
        <v>426</v>
      </c>
      <c r="AO5" s="108" t="s">
        <v>427</v>
      </c>
      <c r="AP5" s="108" t="s">
        <v>428</v>
      </c>
      <c r="AQ5" s="108" t="s">
        <v>429</v>
      </c>
      <c r="AR5" s="109" t="s">
        <v>430</v>
      </c>
    </row>
    <row r="6" spans="1:44" ht="15">
      <c r="A6" s="111"/>
      <c r="B6" s="111" t="s">
        <v>409</v>
      </c>
      <c r="C6" s="111" t="s">
        <v>410</v>
      </c>
      <c r="D6" s="111" t="s">
        <v>411</v>
      </c>
      <c r="E6" s="111" t="s">
        <v>470</v>
      </c>
      <c r="F6" s="186">
        <v>1</v>
      </c>
      <c r="G6" s="111">
        <v>2</v>
      </c>
      <c r="H6" s="111" t="s">
        <v>412</v>
      </c>
      <c r="I6" s="110" t="s">
        <v>284</v>
      </c>
      <c r="J6" s="110" t="s">
        <v>431</v>
      </c>
      <c r="K6" s="110" t="s">
        <v>413</v>
      </c>
      <c r="L6" s="111" t="s">
        <v>446</v>
      </c>
      <c r="M6" s="111" t="s">
        <v>468</v>
      </c>
      <c r="N6" s="110" t="s">
        <v>451</v>
      </c>
      <c r="O6" s="110" t="s">
        <v>285</v>
      </c>
      <c r="P6" s="110" t="s">
        <v>432</v>
      </c>
      <c r="Q6" s="111" t="s">
        <v>314</v>
      </c>
      <c r="R6" s="111" t="s">
        <v>315</v>
      </c>
      <c r="S6" s="111" t="s">
        <v>316</v>
      </c>
      <c r="T6" s="111" t="s">
        <v>461</v>
      </c>
      <c r="U6" s="110" t="s">
        <v>453</v>
      </c>
      <c r="V6" s="110" t="s">
        <v>454</v>
      </c>
      <c r="W6" s="111" t="s">
        <v>462</v>
      </c>
      <c r="X6" s="110" t="s">
        <v>286</v>
      </c>
      <c r="Y6" s="111" t="s">
        <v>446</v>
      </c>
      <c r="Z6" s="110" t="s">
        <v>452</v>
      </c>
      <c r="AA6" s="110" t="s">
        <v>310</v>
      </c>
      <c r="AB6" s="110" t="s">
        <v>453</v>
      </c>
      <c r="AC6" s="110" t="s">
        <v>454</v>
      </c>
      <c r="AD6" s="110" t="s">
        <v>433</v>
      </c>
      <c r="AE6" s="111" t="s">
        <v>434</v>
      </c>
      <c r="AF6" s="111"/>
      <c r="AG6" s="111" t="s">
        <v>435</v>
      </c>
      <c r="AH6" s="111" t="s">
        <v>455</v>
      </c>
      <c r="AI6" s="111" t="s">
        <v>400</v>
      </c>
      <c r="AJ6" s="111"/>
      <c r="AK6" s="110" t="s">
        <v>436</v>
      </c>
      <c r="AL6" s="110"/>
      <c r="AM6" s="110" t="s">
        <v>437</v>
      </c>
      <c r="AN6" s="110" t="s">
        <v>438</v>
      </c>
      <c r="AO6" s="110" t="s">
        <v>439</v>
      </c>
      <c r="AP6" s="110" t="s">
        <v>440</v>
      </c>
      <c r="AQ6" s="110"/>
      <c r="AR6" s="111" t="s">
        <v>441</v>
      </c>
    </row>
    <row r="7" spans="1:44" ht="15">
      <c r="A7" s="101" t="s">
        <v>414</v>
      </c>
      <c r="B7" s="101" t="s">
        <v>141</v>
      </c>
      <c r="C7" s="101"/>
      <c r="D7" s="101"/>
      <c r="E7" s="101"/>
      <c r="F7" s="102">
        <v>128</v>
      </c>
      <c r="G7" s="103">
        <v>128</v>
      </c>
      <c r="H7" s="101"/>
      <c r="I7" s="100">
        <v>588</v>
      </c>
      <c r="J7" s="100">
        <v>588</v>
      </c>
      <c r="K7" s="100">
        <v>388</v>
      </c>
      <c r="L7" s="100">
        <v>388</v>
      </c>
      <c r="M7" s="100">
        <v>388</v>
      </c>
      <c r="N7" s="100">
        <v>389</v>
      </c>
      <c r="O7" s="100">
        <v>562</v>
      </c>
      <c r="P7" s="100">
        <v>562</v>
      </c>
      <c r="Q7" s="101">
        <v>532</v>
      </c>
      <c r="R7" s="101">
        <v>532</v>
      </c>
      <c r="S7" s="100"/>
      <c r="T7" s="100"/>
      <c r="U7" s="100">
        <v>626</v>
      </c>
      <c r="V7" s="100">
        <v>626</v>
      </c>
      <c r="W7" s="100"/>
      <c r="X7" s="100" t="s">
        <v>401</v>
      </c>
      <c r="Y7" s="100">
        <v>388</v>
      </c>
      <c r="Z7" s="100">
        <v>468</v>
      </c>
      <c r="AA7" s="100">
        <v>618</v>
      </c>
      <c r="AB7" s="100">
        <v>626</v>
      </c>
      <c r="AC7" s="100">
        <v>626</v>
      </c>
      <c r="AD7" s="100">
        <v>759</v>
      </c>
      <c r="AE7" s="101"/>
      <c r="AF7" s="101"/>
      <c r="AG7" s="101">
        <v>618</v>
      </c>
      <c r="AH7" s="101">
        <v>388</v>
      </c>
      <c r="AI7" s="105"/>
      <c r="AJ7" s="101" t="s">
        <v>414</v>
      </c>
      <c r="AK7" s="100"/>
      <c r="AL7" s="100"/>
      <c r="AM7" s="100"/>
      <c r="AN7" s="100"/>
      <c r="AO7" s="100"/>
      <c r="AP7" s="100"/>
      <c r="AQ7" s="100"/>
      <c r="AR7" s="101"/>
    </row>
    <row r="8" spans="1:44" ht="15">
      <c r="A8" s="97" t="s">
        <v>287</v>
      </c>
      <c r="B8" s="98"/>
      <c r="C8" s="98"/>
      <c r="D8" s="98"/>
      <c r="E8" s="105">
        <f>SUM(B8:D8)</f>
        <v>0</v>
      </c>
      <c r="F8" s="153"/>
      <c r="G8" s="153"/>
      <c r="H8" s="99">
        <f>SUM(F8:G8)</f>
        <v>0</v>
      </c>
      <c r="I8" s="153"/>
      <c r="J8" s="153"/>
      <c r="K8" s="153"/>
      <c r="L8" s="153"/>
      <c r="M8" s="153">
        <f>AR8</f>
        <v>0</v>
      </c>
      <c r="N8" s="153"/>
      <c r="O8" s="153"/>
      <c r="P8" s="153"/>
      <c r="Q8" s="153"/>
      <c r="R8" s="153"/>
      <c r="S8" s="99">
        <f>SUM(I8:R8)</f>
        <v>0</v>
      </c>
      <c r="T8" s="153"/>
      <c r="U8" s="153"/>
      <c r="V8" s="153"/>
      <c r="W8" s="99">
        <f>SUM(T8:V8)</f>
        <v>0</v>
      </c>
      <c r="X8" s="153"/>
      <c r="Y8" s="153"/>
      <c r="Z8" s="153"/>
      <c r="AA8" s="153"/>
      <c r="AB8" s="153"/>
      <c r="AC8" s="153"/>
      <c r="AD8" s="153"/>
      <c r="AE8" s="99">
        <f aca="true" t="shared" si="0" ref="AE8:AE19">SUM(X8:AD8)</f>
        <v>0</v>
      </c>
      <c r="AF8" s="105">
        <f aca="true" t="shared" si="1" ref="AF8:AF22">H8+S8+W8+AE8</f>
        <v>0</v>
      </c>
      <c r="AG8" s="153"/>
      <c r="AH8" s="153"/>
      <c r="AI8" s="105">
        <f>SUM(AF8:AH8)</f>
        <v>0</v>
      </c>
      <c r="AJ8" s="97" t="s">
        <v>287</v>
      </c>
      <c r="AK8" s="153"/>
      <c r="AL8" s="153"/>
      <c r="AM8" s="153"/>
      <c r="AN8" s="153"/>
      <c r="AO8" s="153"/>
      <c r="AP8" s="153"/>
      <c r="AQ8" s="153"/>
      <c r="AR8" s="99">
        <f>SUM(AK8:AQ8)</f>
        <v>0</v>
      </c>
    </row>
    <row r="9" spans="1:44" ht="15">
      <c r="A9" s="97" t="s">
        <v>402</v>
      </c>
      <c r="B9" s="98"/>
      <c r="C9" s="98">
        <v>37</v>
      </c>
      <c r="D9" s="98">
        <v>72</v>
      </c>
      <c r="E9" s="105">
        <f>SUM(B9:D9)</f>
        <v>109</v>
      </c>
      <c r="F9" s="153">
        <v>27</v>
      </c>
      <c r="G9" s="153">
        <v>1</v>
      </c>
      <c r="H9" s="99">
        <f>SUM(F9:G9)</f>
        <v>28</v>
      </c>
      <c r="I9" s="153">
        <v>2</v>
      </c>
      <c r="J9" s="153"/>
      <c r="K9" s="153">
        <v>1</v>
      </c>
      <c r="L9" s="153"/>
      <c r="M9" s="153">
        <f>AR9</f>
        <v>3</v>
      </c>
      <c r="N9" s="153"/>
      <c r="O9" s="153">
        <v>1</v>
      </c>
      <c r="P9" s="153"/>
      <c r="Q9" s="153">
        <v>2</v>
      </c>
      <c r="R9" s="153"/>
      <c r="S9" s="99">
        <f>SUM(I9:R9)</f>
        <v>9</v>
      </c>
      <c r="T9" s="153">
        <v>16</v>
      </c>
      <c r="U9" s="153">
        <v>55</v>
      </c>
      <c r="V9" s="153">
        <v>74</v>
      </c>
      <c r="W9" s="99">
        <f>SUM(T9:V9)</f>
        <v>145</v>
      </c>
      <c r="X9" s="153"/>
      <c r="Y9" s="153">
        <v>113</v>
      </c>
      <c r="Z9" s="153"/>
      <c r="AA9" s="153">
        <v>218</v>
      </c>
      <c r="AB9" s="153"/>
      <c r="AC9" s="153"/>
      <c r="AD9" s="153">
        <v>164</v>
      </c>
      <c r="AE9" s="99">
        <f t="shared" si="0"/>
        <v>495</v>
      </c>
      <c r="AF9" s="105">
        <f t="shared" si="1"/>
        <v>677</v>
      </c>
      <c r="AG9" s="153">
        <v>150</v>
      </c>
      <c r="AH9" s="153"/>
      <c r="AI9" s="105">
        <f>SUM(AF9:AH9)</f>
        <v>827</v>
      </c>
      <c r="AJ9" s="97" t="s">
        <v>402</v>
      </c>
      <c r="AK9" s="153"/>
      <c r="AL9" s="153">
        <v>1</v>
      </c>
      <c r="AM9" s="153"/>
      <c r="AN9" s="153">
        <v>1</v>
      </c>
      <c r="AO9" s="153"/>
      <c r="AP9" s="153">
        <v>1</v>
      </c>
      <c r="AQ9" s="153"/>
      <c r="AR9" s="99">
        <f>SUM(AK9:AQ9)</f>
        <v>3</v>
      </c>
    </row>
    <row r="10" spans="1:44" ht="15">
      <c r="A10" s="97" t="s">
        <v>288</v>
      </c>
      <c r="B10" s="98"/>
      <c r="C10" s="98"/>
      <c r="D10" s="98"/>
      <c r="E10" s="105">
        <f>SUM(B10:D10)</f>
        <v>0</v>
      </c>
      <c r="F10" s="153"/>
      <c r="G10" s="153"/>
      <c r="H10" s="99">
        <f aca="true" t="shared" si="2" ref="H10:H24">SUM(F10:G10)</f>
        <v>0</v>
      </c>
      <c r="I10" s="153">
        <v>321</v>
      </c>
      <c r="J10" s="153"/>
      <c r="K10" s="153"/>
      <c r="L10" s="153"/>
      <c r="M10" s="153">
        <f>AR10</f>
        <v>0</v>
      </c>
      <c r="N10" s="153"/>
      <c r="O10" s="153"/>
      <c r="P10" s="153"/>
      <c r="Q10" s="153"/>
      <c r="R10" s="153"/>
      <c r="S10" s="99">
        <f>SUM(I10:R10)</f>
        <v>321</v>
      </c>
      <c r="T10" s="153"/>
      <c r="U10" s="153"/>
      <c r="V10" s="153"/>
      <c r="W10" s="99">
        <f>SUM(T10:V10)</f>
        <v>0</v>
      </c>
      <c r="X10" s="153"/>
      <c r="Y10" s="153"/>
      <c r="Z10" s="153"/>
      <c r="AA10" s="153"/>
      <c r="AB10" s="153"/>
      <c r="AC10" s="153"/>
      <c r="AD10" s="153"/>
      <c r="AE10" s="99">
        <f t="shared" si="0"/>
        <v>0</v>
      </c>
      <c r="AF10" s="105">
        <f t="shared" si="1"/>
        <v>321</v>
      </c>
      <c r="AG10" s="153"/>
      <c r="AH10" s="153"/>
      <c r="AI10" s="105">
        <f>SUM(AF10:AH10)</f>
        <v>321</v>
      </c>
      <c r="AJ10" s="97" t="s">
        <v>288</v>
      </c>
      <c r="AK10" s="153"/>
      <c r="AL10" s="153"/>
      <c r="AM10" s="153"/>
      <c r="AN10" s="153"/>
      <c r="AO10" s="153"/>
      <c r="AP10" s="153"/>
      <c r="AQ10" s="153"/>
      <c r="AR10" s="99">
        <f>SUM(AK10:AQ10)</f>
        <v>0</v>
      </c>
    </row>
    <row r="11" spans="1:44" ht="15">
      <c r="A11" s="97" t="s">
        <v>463</v>
      </c>
      <c r="B11" s="98"/>
      <c r="C11" s="98"/>
      <c r="D11" s="98"/>
      <c r="E11" s="105">
        <f>SUM(B11:D11)</f>
        <v>0</v>
      </c>
      <c r="F11" s="153"/>
      <c r="G11" s="153"/>
      <c r="H11" s="99">
        <f t="shared" si="2"/>
        <v>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99">
        <f>SUM(I11:R11)</f>
        <v>0</v>
      </c>
      <c r="T11" s="153">
        <v>33415</v>
      </c>
      <c r="U11" s="153"/>
      <c r="V11" s="153"/>
      <c r="W11" s="99">
        <f>SUM(T11:V11)</f>
        <v>33415</v>
      </c>
      <c r="X11" s="153"/>
      <c r="Y11" s="153"/>
      <c r="Z11" s="153"/>
      <c r="AA11" s="153"/>
      <c r="AB11" s="153"/>
      <c r="AC11" s="153"/>
      <c r="AD11" s="153"/>
      <c r="AE11" s="99">
        <f t="shared" si="0"/>
        <v>0</v>
      </c>
      <c r="AF11" s="105">
        <f t="shared" si="1"/>
        <v>33415</v>
      </c>
      <c r="AG11" s="153"/>
      <c r="AH11" s="153"/>
      <c r="AI11" s="105">
        <f>SUM(AF11:AH11)</f>
        <v>33415</v>
      </c>
      <c r="AJ11" s="97" t="s">
        <v>463</v>
      </c>
      <c r="AK11" s="153"/>
      <c r="AL11" s="153"/>
      <c r="AM11" s="153"/>
      <c r="AN11" s="153"/>
      <c r="AO11" s="153"/>
      <c r="AP11" s="153"/>
      <c r="AQ11" s="153"/>
      <c r="AR11" s="99"/>
    </row>
    <row r="12" spans="1:44" ht="15">
      <c r="A12" s="97" t="s">
        <v>289</v>
      </c>
      <c r="B12" s="98"/>
      <c r="C12" s="98"/>
      <c r="D12" s="98"/>
      <c r="E12" s="105">
        <f aca="true" t="shared" si="3" ref="E12:E25">SUM(B12:D12)</f>
        <v>0</v>
      </c>
      <c r="F12" s="153"/>
      <c r="G12" s="153"/>
      <c r="H12" s="99">
        <f t="shared" si="2"/>
        <v>0</v>
      </c>
      <c r="I12" s="153">
        <v>437</v>
      </c>
      <c r="J12" s="153"/>
      <c r="K12" s="153"/>
      <c r="L12" s="153"/>
      <c r="M12" s="153">
        <f aca="true" t="shared" si="4" ref="M12:M19">AR12</f>
        <v>0</v>
      </c>
      <c r="N12" s="153">
        <v>2994</v>
      </c>
      <c r="O12" s="153"/>
      <c r="P12" s="153"/>
      <c r="Q12" s="153">
        <v>204</v>
      </c>
      <c r="R12" s="153">
        <v>177</v>
      </c>
      <c r="S12" s="99">
        <f aca="true" t="shared" si="5" ref="S12:S25">SUM(I12:R12)</f>
        <v>3812</v>
      </c>
      <c r="T12" s="153"/>
      <c r="U12" s="153"/>
      <c r="V12" s="153"/>
      <c r="W12" s="99">
        <f aca="true" t="shared" si="6" ref="W12:W25">SUM(T12:V12)</f>
        <v>0</v>
      </c>
      <c r="X12" s="153"/>
      <c r="Y12" s="153">
        <v>335927</v>
      </c>
      <c r="Z12" s="153"/>
      <c r="AA12" s="153">
        <v>156702</v>
      </c>
      <c r="AB12" s="153"/>
      <c r="AC12" s="153"/>
      <c r="AD12" s="153">
        <v>504</v>
      </c>
      <c r="AE12" s="99">
        <f t="shared" si="0"/>
        <v>493133</v>
      </c>
      <c r="AF12" s="105">
        <f t="shared" si="1"/>
        <v>496945</v>
      </c>
      <c r="AG12" s="153">
        <v>1300</v>
      </c>
      <c r="AH12" s="153"/>
      <c r="AI12" s="105">
        <f aca="true" t="shared" si="7" ref="AI12:AI19">SUM(AF12:AH12)</f>
        <v>498245</v>
      </c>
      <c r="AJ12" s="97" t="s">
        <v>289</v>
      </c>
      <c r="AK12" s="153"/>
      <c r="AL12" s="153"/>
      <c r="AM12" s="153"/>
      <c r="AN12" s="153"/>
      <c r="AO12" s="153"/>
      <c r="AP12" s="153"/>
      <c r="AQ12" s="153"/>
      <c r="AR12" s="99">
        <f aca="true" t="shared" si="8" ref="AR12:AR19">SUM(AK12:AQ12)</f>
        <v>0</v>
      </c>
    </row>
    <row r="13" spans="1:44" ht="15">
      <c r="A13" s="97" t="s">
        <v>290</v>
      </c>
      <c r="B13" s="98"/>
      <c r="C13" s="98"/>
      <c r="D13" s="98"/>
      <c r="E13" s="105">
        <f t="shared" si="3"/>
        <v>0</v>
      </c>
      <c r="F13" s="153"/>
      <c r="G13" s="153"/>
      <c r="H13" s="99">
        <f t="shared" si="2"/>
        <v>0</v>
      </c>
      <c r="I13" s="153"/>
      <c r="J13" s="153"/>
      <c r="K13" s="153"/>
      <c r="L13" s="153"/>
      <c r="M13" s="153">
        <f t="shared" si="4"/>
        <v>0</v>
      </c>
      <c r="N13" s="153">
        <v>-2996</v>
      </c>
      <c r="O13" s="153"/>
      <c r="P13" s="153"/>
      <c r="Q13" s="153"/>
      <c r="R13" s="153"/>
      <c r="S13" s="99">
        <f t="shared" si="5"/>
        <v>-2996</v>
      </c>
      <c r="T13" s="153"/>
      <c r="U13" s="153"/>
      <c r="V13" s="153"/>
      <c r="W13" s="99">
        <f t="shared" si="6"/>
        <v>0</v>
      </c>
      <c r="X13" s="153"/>
      <c r="Y13" s="153"/>
      <c r="Z13" s="153"/>
      <c r="AA13" s="153"/>
      <c r="AB13" s="153"/>
      <c r="AC13" s="153"/>
      <c r="AD13" s="153"/>
      <c r="AE13" s="99">
        <f t="shared" si="0"/>
        <v>0</v>
      </c>
      <c r="AF13" s="105">
        <f t="shared" si="1"/>
        <v>-2996</v>
      </c>
      <c r="AG13" s="153"/>
      <c r="AH13" s="153"/>
      <c r="AI13" s="105">
        <f t="shared" si="7"/>
        <v>-2996</v>
      </c>
      <c r="AJ13" s="97" t="s">
        <v>290</v>
      </c>
      <c r="AK13" s="153"/>
      <c r="AL13" s="153"/>
      <c r="AM13" s="153"/>
      <c r="AN13" s="153"/>
      <c r="AO13" s="153"/>
      <c r="AP13" s="153"/>
      <c r="AQ13" s="153"/>
      <c r="AR13" s="99">
        <f t="shared" si="8"/>
        <v>0</v>
      </c>
    </row>
    <row r="14" spans="1:44" ht="15">
      <c r="A14" s="97" t="s">
        <v>291</v>
      </c>
      <c r="B14" s="98"/>
      <c r="C14" s="98"/>
      <c r="D14" s="98"/>
      <c r="E14" s="105">
        <f t="shared" si="3"/>
        <v>0</v>
      </c>
      <c r="F14" s="153">
        <v>76180</v>
      </c>
      <c r="G14" s="153">
        <v>31468</v>
      </c>
      <c r="H14" s="99">
        <f t="shared" si="2"/>
        <v>107648</v>
      </c>
      <c r="I14" s="153">
        <v>13396</v>
      </c>
      <c r="J14" s="153"/>
      <c r="K14" s="153">
        <v>83523</v>
      </c>
      <c r="L14" s="153"/>
      <c r="M14" s="153">
        <f t="shared" si="4"/>
        <v>502380</v>
      </c>
      <c r="N14" s="153"/>
      <c r="O14" s="153">
        <v>82083</v>
      </c>
      <c r="P14" s="153">
        <v>17197</v>
      </c>
      <c r="Q14" s="153">
        <v>377447</v>
      </c>
      <c r="R14" s="153">
        <v>149381</v>
      </c>
      <c r="S14" s="99">
        <f t="shared" si="5"/>
        <v>1225407</v>
      </c>
      <c r="T14" s="153"/>
      <c r="U14" s="153">
        <v>170476</v>
      </c>
      <c r="V14" s="153">
        <v>138361</v>
      </c>
      <c r="W14" s="99">
        <f t="shared" si="6"/>
        <v>308837</v>
      </c>
      <c r="X14" s="153">
        <v>217717</v>
      </c>
      <c r="Y14" s="153">
        <v>781756</v>
      </c>
      <c r="Z14" s="153"/>
      <c r="AA14" s="153"/>
      <c r="AB14" s="153"/>
      <c r="AC14" s="153"/>
      <c r="AD14" s="153"/>
      <c r="AE14" s="99">
        <f t="shared" si="0"/>
        <v>999473</v>
      </c>
      <c r="AF14" s="105">
        <f t="shared" si="1"/>
        <v>2641365</v>
      </c>
      <c r="AG14" s="153">
        <v>169897</v>
      </c>
      <c r="AH14" s="153">
        <v>3367</v>
      </c>
      <c r="AI14" s="105">
        <f t="shared" si="7"/>
        <v>2814629</v>
      </c>
      <c r="AJ14" s="97" t="s">
        <v>291</v>
      </c>
      <c r="AK14" s="153">
        <v>67827</v>
      </c>
      <c r="AL14" s="153">
        <v>129731</v>
      </c>
      <c r="AM14" s="153">
        <v>72002</v>
      </c>
      <c r="AN14" s="153">
        <v>96574</v>
      </c>
      <c r="AO14" s="153">
        <v>54503</v>
      </c>
      <c r="AP14" s="153">
        <v>68978</v>
      </c>
      <c r="AQ14" s="153">
        <v>12765</v>
      </c>
      <c r="AR14" s="99">
        <f t="shared" si="8"/>
        <v>502380</v>
      </c>
    </row>
    <row r="15" spans="1:44" ht="15">
      <c r="A15" s="97" t="s">
        <v>292</v>
      </c>
      <c r="B15" s="98"/>
      <c r="C15" s="98"/>
      <c r="D15" s="98"/>
      <c r="E15" s="105">
        <f t="shared" si="3"/>
        <v>0</v>
      </c>
      <c r="F15" s="153"/>
      <c r="G15" s="153"/>
      <c r="H15" s="99">
        <f t="shared" si="2"/>
        <v>0</v>
      </c>
      <c r="I15" s="153"/>
      <c r="J15" s="153"/>
      <c r="K15" s="153"/>
      <c r="L15" s="153"/>
      <c r="M15" s="153">
        <f t="shared" si="4"/>
        <v>0</v>
      </c>
      <c r="N15" s="153"/>
      <c r="O15" s="153"/>
      <c r="P15" s="153"/>
      <c r="Q15" s="153"/>
      <c r="R15" s="153"/>
      <c r="S15" s="99">
        <f t="shared" si="5"/>
        <v>0</v>
      </c>
      <c r="T15" s="153"/>
      <c r="U15" s="153"/>
      <c r="V15" s="153"/>
      <c r="W15" s="99">
        <f t="shared" si="6"/>
        <v>0</v>
      </c>
      <c r="X15" s="153"/>
      <c r="Y15" s="153"/>
      <c r="Z15" s="153"/>
      <c r="AA15" s="153">
        <v>-84</v>
      </c>
      <c r="AB15" s="153"/>
      <c r="AC15" s="153"/>
      <c r="AD15" s="153"/>
      <c r="AE15" s="99">
        <f t="shared" si="0"/>
        <v>-84</v>
      </c>
      <c r="AF15" s="105">
        <f t="shared" si="1"/>
        <v>-84</v>
      </c>
      <c r="AG15" s="153"/>
      <c r="AH15" s="153"/>
      <c r="AI15" s="105">
        <f t="shared" si="7"/>
        <v>-84</v>
      </c>
      <c r="AJ15" s="97" t="s">
        <v>292</v>
      </c>
      <c r="AK15" s="153"/>
      <c r="AL15" s="153"/>
      <c r="AM15" s="153"/>
      <c r="AN15" s="153"/>
      <c r="AO15" s="153"/>
      <c r="AP15" s="153"/>
      <c r="AQ15" s="153"/>
      <c r="AR15" s="99">
        <f t="shared" si="8"/>
        <v>0</v>
      </c>
    </row>
    <row r="16" spans="1:44" ht="15">
      <c r="A16" s="97" t="s">
        <v>403</v>
      </c>
      <c r="B16" s="98"/>
      <c r="C16" s="98"/>
      <c r="D16" s="98"/>
      <c r="E16" s="105">
        <f t="shared" si="3"/>
        <v>0</v>
      </c>
      <c r="F16" s="153"/>
      <c r="G16" s="153"/>
      <c r="H16" s="99">
        <f t="shared" si="2"/>
        <v>0</v>
      </c>
      <c r="I16" s="153">
        <v>-436</v>
      </c>
      <c r="J16" s="153">
        <v>9444</v>
      </c>
      <c r="K16" s="153">
        <v>53100</v>
      </c>
      <c r="L16" s="153"/>
      <c r="M16" s="153">
        <f t="shared" si="4"/>
        <v>69766</v>
      </c>
      <c r="N16" s="153"/>
      <c r="O16" s="153"/>
      <c r="P16" s="153"/>
      <c r="Q16" s="153">
        <v>415112</v>
      </c>
      <c r="R16" s="153">
        <v>148369</v>
      </c>
      <c r="S16" s="99">
        <f t="shared" si="5"/>
        <v>695355</v>
      </c>
      <c r="T16" s="153"/>
      <c r="U16" s="153"/>
      <c r="V16" s="153"/>
      <c r="W16" s="99">
        <f t="shared" si="6"/>
        <v>0</v>
      </c>
      <c r="X16" s="153">
        <v>6300</v>
      </c>
      <c r="Y16" s="153">
        <v>1276471</v>
      </c>
      <c r="Z16" s="153">
        <v>14934</v>
      </c>
      <c r="AA16" s="153">
        <v>2060115</v>
      </c>
      <c r="AB16" s="153"/>
      <c r="AC16" s="153"/>
      <c r="AD16" s="153"/>
      <c r="AE16" s="99">
        <f t="shared" si="0"/>
        <v>3357820</v>
      </c>
      <c r="AF16" s="105">
        <f t="shared" si="1"/>
        <v>4053175</v>
      </c>
      <c r="AG16" s="153">
        <v>887882</v>
      </c>
      <c r="AH16" s="153">
        <v>1767</v>
      </c>
      <c r="AI16" s="105">
        <f t="shared" si="7"/>
        <v>4942824</v>
      </c>
      <c r="AJ16" s="97" t="s">
        <v>403</v>
      </c>
      <c r="AK16" s="153">
        <v>17815</v>
      </c>
      <c r="AL16" s="153">
        <v>18367</v>
      </c>
      <c r="AM16" s="153">
        <v>13259</v>
      </c>
      <c r="AN16" s="153">
        <v>8704</v>
      </c>
      <c r="AO16" s="153">
        <v>5447</v>
      </c>
      <c r="AP16" s="153">
        <v>1967</v>
      </c>
      <c r="AQ16" s="153">
        <v>4207</v>
      </c>
      <c r="AR16" s="99">
        <f t="shared" si="8"/>
        <v>69766</v>
      </c>
    </row>
    <row r="17" spans="1:44" ht="15">
      <c r="A17" s="97" t="s">
        <v>404</v>
      </c>
      <c r="B17" s="98"/>
      <c r="C17" s="98"/>
      <c r="D17" s="98"/>
      <c r="E17" s="105">
        <f t="shared" si="3"/>
        <v>0</v>
      </c>
      <c r="F17" s="153"/>
      <c r="G17" s="153"/>
      <c r="H17" s="99">
        <f t="shared" si="2"/>
        <v>0</v>
      </c>
      <c r="I17" s="153">
        <v>-14810</v>
      </c>
      <c r="J17" s="153"/>
      <c r="K17" s="153">
        <v>-50890</v>
      </c>
      <c r="L17" s="153"/>
      <c r="M17" s="153">
        <f t="shared" si="4"/>
        <v>-62093</v>
      </c>
      <c r="N17" s="153"/>
      <c r="O17" s="153"/>
      <c r="P17" s="153"/>
      <c r="Q17" s="153">
        <v>-377451</v>
      </c>
      <c r="R17" s="153">
        <v>-149696</v>
      </c>
      <c r="S17" s="99">
        <f t="shared" si="5"/>
        <v>-654940</v>
      </c>
      <c r="T17" s="153"/>
      <c r="U17" s="153"/>
      <c r="V17" s="153"/>
      <c r="W17" s="99">
        <f t="shared" si="6"/>
        <v>0</v>
      </c>
      <c r="X17" s="153">
        <v>-224017</v>
      </c>
      <c r="Y17" s="153">
        <v>-6120</v>
      </c>
      <c r="Z17" s="153"/>
      <c r="AA17" s="153">
        <v>-48211</v>
      </c>
      <c r="AB17" s="153"/>
      <c r="AC17" s="153"/>
      <c r="AD17" s="153"/>
      <c r="AE17" s="99">
        <f t="shared" si="0"/>
        <v>-278348</v>
      </c>
      <c r="AF17" s="105">
        <f t="shared" si="1"/>
        <v>-933288</v>
      </c>
      <c r="AG17" s="153"/>
      <c r="AH17" s="153">
        <v>-1767</v>
      </c>
      <c r="AI17" s="105">
        <f t="shared" si="7"/>
        <v>-935055</v>
      </c>
      <c r="AJ17" s="97" t="s">
        <v>404</v>
      </c>
      <c r="AK17" s="153">
        <v>-17815</v>
      </c>
      <c r="AL17" s="153">
        <v>-10834</v>
      </c>
      <c r="AM17" s="153">
        <v>-13259</v>
      </c>
      <c r="AN17" s="153">
        <v>-8704</v>
      </c>
      <c r="AO17" s="153">
        <v>-5307</v>
      </c>
      <c r="AP17" s="153">
        <v>-1967</v>
      </c>
      <c r="AQ17" s="153">
        <v>-4207</v>
      </c>
      <c r="AR17" s="99">
        <f t="shared" si="8"/>
        <v>-62093</v>
      </c>
    </row>
    <row r="18" spans="1:44" ht="15">
      <c r="A18" s="97" t="s">
        <v>293</v>
      </c>
      <c r="B18" s="98"/>
      <c r="C18" s="98"/>
      <c r="D18" s="98"/>
      <c r="E18" s="105">
        <f t="shared" si="3"/>
        <v>0</v>
      </c>
      <c r="F18" s="153"/>
      <c r="G18" s="153"/>
      <c r="H18" s="99">
        <f t="shared" si="2"/>
        <v>0</v>
      </c>
      <c r="I18" s="153"/>
      <c r="J18" s="153"/>
      <c r="K18" s="153"/>
      <c r="L18" s="153"/>
      <c r="M18" s="153">
        <f t="shared" si="4"/>
        <v>0</v>
      </c>
      <c r="N18" s="153"/>
      <c r="O18" s="153"/>
      <c r="P18" s="153"/>
      <c r="Q18" s="153"/>
      <c r="R18" s="153"/>
      <c r="S18" s="99">
        <f t="shared" si="5"/>
        <v>0</v>
      </c>
      <c r="T18" s="153"/>
      <c r="U18" s="153"/>
      <c r="V18" s="153"/>
      <c r="W18" s="99">
        <f t="shared" si="6"/>
        <v>0</v>
      </c>
      <c r="X18" s="153"/>
      <c r="Y18" s="153"/>
      <c r="Z18" s="153"/>
      <c r="AA18" s="153"/>
      <c r="AB18" s="153"/>
      <c r="AC18" s="153"/>
      <c r="AD18" s="153"/>
      <c r="AE18" s="99">
        <f t="shared" si="0"/>
        <v>0</v>
      </c>
      <c r="AF18" s="105">
        <f t="shared" si="1"/>
        <v>0</v>
      </c>
      <c r="AG18" s="153"/>
      <c r="AH18" s="153"/>
      <c r="AI18" s="105">
        <f t="shared" si="7"/>
        <v>0</v>
      </c>
      <c r="AJ18" s="97" t="s">
        <v>293</v>
      </c>
      <c r="AK18" s="153"/>
      <c r="AL18" s="153"/>
      <c r="AM18" s="153"/>
      <c r="AN18" s="153"/>
      <c r="AO18" s="153"/>
      <c r="AP18" s="153"/>
      <c r="AQ18" s="153"/>
      <c r="AR18" s="99">
        <f t="shared" si="8"/>
        <v>0</v>
      </c>
    </row>
    <row r="19" spans="1:44" ht="15">
      <c r="A19" s="97" t="s">
        <v>294</v>
      </c>
      <c r="B19" s="98"/>
      <c r="C19" s="98"/>
      <c r="D19" s="98"/>
      <c r="E19" s="105">
        <f t="shared" si="3"/>
        <v>0</v>
      </c>
      <c r="F19" s="153"/>
      <c r="G19" s="153"/>
      <c r="H19" s="99">
        <f t="shared" si="2"/>
        <v>0</v>
      </c>
      <c r="I19" s="153"/>
      <c r="J19" s="153"/>
      <c r="K19" s="153"/>
      <c r="L19" s="153"/>
      <c r="M19" s="153">
        <f t="shared" si="4"/>
        <v>0</v>
      </c>
      <c r="N19" s="153"/>
      <c r="O19" s="153"/>
      <c r="P19" s="153"/>
      <c r="Q19" s="153"/>
      <c r="R19" s="153"/>
      <c r="S19" s="99">
        <f t="shared" si="5"/>
        <v>0</v>
      </c>
      <c r="T19" s="153"/>
      <c r="U19" s="153"/>
      <c r="V19" s="153"/>
      <c r="W19" s="99">
        <f t="shared" si="6"/>
        <v>0</v>
      </c>
      <c r="X19" s="153"/>
      <c r="Y19" s="153"/>
      <c r="Z19" s="153"/>
      <c r="AA19" s="153"/>
      <c r="AB19" s="153"/>
      <c r="AC19" s="153"/>
      <c r="AD19" s="153"/>
      <c r="AE19" s="99">
        <f t="shared" si="0"/>
        <v>0</v>
      </c>
      <c r="AF19" s="105">
        <f t="shared" si="1"/>
        <v>0</v>
      </c>
      <c r="AG19" s="153"/>
      <c r="AH19" s="153"/>
      <c r="AI19" s="105">
        <f t="shared" si="7"/>
        <v>0</v>
      </c>
      <c r="AJ19" s="97" t="s">
        <v>294</v>
      </c>
      <c r="AK19" s="153"/>
      <c r="AL19" s="153"/>
      <c r="AM19" s="153"/>
      <c r="AN19" s="153"/>
      <c r="AO19" s="153"/>
      <c r="AP19" s="153"/>
      <c r="AQ19" s="153"/>
      <c r="AR19" s="99">
        <f t="shared" si="8"/>
        <v>0</v>
      </c>
    </row>
    <row r="20" spans="1:44" ht="15">
      <c r="A20" s="97" t="s">
        <v>469</v>
      </c>
      <c r="B20" s="98"/>
      <c r="C20" s="98"/>
      <c r="D20" s="98"/>
      <c r="E20" s="105">
        <f t="shared" si="3"/>
        <v>0</v>
      </c>
      <c r="F20" s="153"/>
      <c r="G20" s="153"/>
      <c r="H20" s="99">
        <f t="shared" si="2"/>
        <v>0</v>
      </c>
      <c r="I20" s="153"/>
      <c r="J20" s="153"/>
      <c r="K20" s="153"/>
      <c r="L20" s="153"/>
      <c r="M20" s="153">
        <f>AR20</f>
        <v>0</v>
      </c>
      <c r="N20" s="153"/>
      <c r="O20" s="153"/>
      <c r="P20" s="153"/>
      <c r="Q20" s="153"/>
      <c r="R20" s="153"/>
      <c r="S20" s="99">
        <f t="shared" si="5"/>
        <v>0</v>
      </c>
      <c r="T20" s="153"/>
      <c r="U20" s="153"/>
      <c r="V20" s="153"/>
      <c r="W20" s="99">
        <f t="shared" si="6"/>
        <v>0</v>
      </c>
      <c r="X20" s="153"/>
      <c r="Y20" s="153"/>
      <c r="Z20" s="153"/>
      <c r="AA20" s="153"/>
      <c r="AB20" s="153"/>
      <c r="AC20" s="153"/>
      <c r="AD20" s="153"/>
      <c r="AE20" s="99">
        <f>SUM(X20:AD20)</f>
        <v>0</v>
      </c>
      <c r="AF20" s="105">
        <f t="shared" si="1"/>
        <v>0</v>
      </c>
      <c r="AG20" s="153"/>
      <c r="AH20" s="153"/>
      <c r="AI20" s="105">
        <f>SUM(AF20:AH20)</f>
        <v>0</v>
      </c>
      <c r="AJ20" s="97"/>
      <c r="AK20" s="153"/>
      <c r="AL20" s="153"/>
      <c r="AM20" s="153"/>
      <c r="AN20" s="153"/>
      <c r="AO20" s="153"/>
      <c r="AP20" s="153"/>
      <c r="AQ20" s="153"/>
      <c r="AR20" s="99"/>
    </row>
    <row r="21" spans="1:44" ht="15">
      <c r="A21" s="97" t="s">
        <v>295</v>
      </c>
      <c r="B21" s="98"/>
      <c r="C21" s="98"/>
      <c r="D21" s="98"/>
      <c r="E21" s="105">
        <f t="shared" si="3"/>
        <v>0</v>
      </c>
      <c r="F21" s="153"/>
      <c r="G21" s="153"/>
      <c r="H21" s="99">
        <f>SUM(F21:G21)</f>
        <v>0</v>
      </c>
      <c r="I21" s="153"/>
      <c r="J21" s="153"/>
      <c r="K21" s="153"/>
      <c r="L21" s="153"/>
      <c r="M21" s="153">
        <f>AR21</f>
        <v>0</v>
      </c>
      <c r="N21" s="153"/>
      <c r="O21" s="153"/>
      <c r="P21" s="153"/>
      <c r="Q21" s="153"/>
      <c r="R21" s="153"/>
      <c r="S21" s="99">
        <f t="shared" si="5"/>
        <v>0</v>
      </c>
      <c r="T21" s="153"/>
      <c r="U21" s="153"/>
      <c r="V21" s="153"/>
      <c r="W21" s="99">
        <f t="shared" si="6"/>
        <v>0</v>
      </c>
      <c r="X21" s="153"/>
      <c r="Y21" s="153"/>
      <c r="Z21" s="153"/>
      <c r="AA21" s="153"/>
      <c r="AB21" s="153"/>
      <c r="AC21" s="153"/>
      <c r="AD21" s="153"/>
      <c r="AE21" s="99">
        <f>SUM(X21:AD21)</f>
        <v>0</v>
      </c>
      <c r="AF21" s="105">
        <f t="shared" si="1"/>
        <v>0</v>
      </c>
      <c r="AG21" s="153"/>
      <c r="AH21" s="153"/>
      <c r="AI21" s="105">
        <f>SUM(AF21:AH21)</f>
        <v>0</v>
      </c>
      <c r="AJ21" s="97" t="s">
        <v>442</v>
      </c>
      <c r="AK21" s="153"/>
      <c r="AL21" s="153"/>
      <c r="AM21" s="153"/>
      <c r="AN21" s="153"/>
      <c r="AO21" s="153"/>
      <c r="AP21" s="153"/>
      <c r="AQ21" s="153"/>
      <c r="AR21" s="99">
        <f>SUM(AK21:AQ21)</f>
        <v>0</v>
      </c>
    </row>
    <row r="22" spans="1:44" ht="15">
      <c r="A22" s="97" t="s">
        <v>296</v>
      </c>
      <c r="B22" s="98"/>
      <c r="C22" s="98"/>
      <c r="D22" s="98"/>
      <c r="E22" s="105">
        <f t="shared" si="3"/>
        <v>0</v>
      </c>
      <c r="F22" s="153"/>
      <c r="G22" s="153"/>
      <c r="H22" s="99">
        <f t="shared" si="2"/>
        <v>0</v>
      </c>
      <c r="I22" s="153"/>
      <c r="J22" s="153"/>
      <c r="K22" s="153"/>
      <c r="L22" s="153"/>
      <c r="M22" s="153">
        <f>AR22</f>
        <v>0</v>
      </c>
      <c r="N22" s="153"/>
      <c r="O22" s="153"/>
      <c r="P22" s="153"/>
      <c r="Q22" s="153"/>
      <c r="R22" s="153"/>
      <c r="S22" s="99">
        <f t="shared" si="5"/>
        <v>0</v>
      </c>
      <c r="T22" s="153"/>
      <c r="U22" s="153"/>
      <c r="V22" s="153"/>
      <c r="W22" s="99">
        <f t="shared" si="6"/>
        <v>0</v>
      </c>
      <c r="X22" s="153"/>
      <c r="Y22" s="153"/>
      <c r="Z22" s="153"/>
      <c r="AA22" s="153"/>
      <c r="AB22" s="153"/>
      <c r="AC22" s="153"/>
      <c r="AD22" s="153"/>
      <c r="AE22" s="99">
        <f>SUM(X22:AD22)</f>
        <v>0</v>
      </c>
      <c r="AF22" s="105">
        <f t="shared" si="1"/>
        <v>0</v>
      </c>
      <c r="AG22" s="153"/>
      <c r="AH22" s="153"/>
      <c r="AI22" s="105">
        <f>SUM(AF22:AH22)</f>
        <v>0</v>
      </c>
      <c r="AJ22" s="97" t="s">
        <v>295</v>
      </c>
      <c r="AK22" s="153"/>
      <c r="AL22" s="153"/>
      <c r="AM22" s="153"/>
      <c r="AN22" s="153"/>
      <c r="AO22" s="153"/>
      <c r="AP22" s="153"/>
      <c r="AQ22" s="153"/>
      <c r="AR22" s="99">
        <f>SUM(AK22:AQ22)</f>
        <v>0</v>
      </c>
    </row>
    <row r="23" spans="1:44" ht="15">
      <c r="A23" s="103" t="s">
        <v>297</v>
      </c>
      <c r="B23" s="104">
        <f>SUM(B8:B22)</f>
        <v>0</v>
      </c>
      <c r="C23" s="104">
        <f>SUM(C8:C22)</f>
        <v>37</v>
      </c>
      <c r="D23" s="104">
        <f>SUM(D8:D22)</f>
        <v>72</v>
      </c>
      <c r="E23" s="104">
        <f t="shared" si="3"/>
        <v>109</v>
      </c>
      <c r="F23" s="104">
        <f>SUM(F8:F22)</f>
        <v>76207</v>
      </c>
      <c r="G23" s="104">
        <f>SUM(G8:G22)</f>
        <v>31469</v>
      </c>
      <c r="H23" s="104">
        <f>SUM(F23+G23)</f>
        <v>107676</v>
      </c>
      <c r="I23" s="104">
        <f aca="true" t="shared" si="9" ref="I23:R23">SUM(I8:I22)</f>
        <v>-1090</v>
      </c>
      <c r="J23" s="104">
        <f t="shared" si="9"/>
        <v>9444</v>
      </c>
      <c r="K23" s="104">
        <f t="shared" si="9"/>
        <v>85734</v>
      </c>
      <c r="L23" s="104">
        <f t="shared" si="9"/>
        <v>0</v>
      </c>
      <c r="M23" s="104">
        <f t="shared" si="9"/>
        <v>510056</v>
      </c>
      <c r="N23" s="104">
        <f t="shared" si="9"/>
        <v>-2</v>
      </c>
      <c r="O23" s="104">
        <f t="shared" si="9"/>
        <v>82084</v>
      </c>
      <c r="P23" s="104">
        <f t="shared" si="9"/>
        <v>17197</v>
      </c>
      <c r="Q23" s="104">
        <f t="shared" si="9"/>
        <v>415314</v>
      </c>
      <c r="R23" s="104">
        <f t="shared" si="9"/>
        <v>148231</v>
      </c>
      <c r="S23" s="104">
        <f>SUM(I23:R23)</f>
        <v>1266968</v>
      </c>
      <c r="T23" s="104">
        <f>SUM(T8:T22)</f>
        <v>33431</v>
      </c>
      <c r="U23" s="104">
        <f>SUM(U8:U22)</f>
        <v>170531</v>
      </c>
      <c r="V23" s="104">
        <f>SUM(V8:V22)</f>
        <v>138435</v>
      </c>
      <c r="W23" s="104">
        <f t="shared" si="6"/>
        <v>342397</v>
      </c>
      <c r="X23" s="104">
        <f aca="true" t="shared" si="10" ref="X23:AE23">SUM(X8:X22)</f>
        <v>0</v>
      </c>
      <c r="Y23" s="104">
        <f t="shared" si="10"/>
        <v>2388147</v>
      </c>
      <c r="Z23" s="104">
        <f t="shared" si="10"/>
        <v>14934</v>
      </c>
      <c r="AA23" s="104">
        <f t="shared" si="10"/>
        <v>2168740</v>
      </c>
      <c r="AB23" s="104">
        <f t="shared" si="10"/>
        <v>0</v>
      </c>
      <c r="AC23" s="104">
        <f t="shared" si="10"/>
        <v>0</v>
      </c>
      <c r="AD23" s="104">
        <f t="shared" si="10"/>
        <v>668</v>
      </c>
      <c r="AE23" s="104">
        <f t="shared" si="10"/>
        <v>4572489</v>
      </c>
      <c r="AF23" s="104">
        <f>S23+AE23+H23+W23</f>
        <v>6289530</v>
      </c>
      <c r="AG23" s="104">
        <f>SUM(AG8:AG22)</f>
        <v>1059229</v>
      </c>
      <c r="AH23" s="104">
        <f>SUM(AH8:AH22)</f>
        <v>3367</v>
      </c>
      <c r="AI23" s="104">
        <f>SUM(AF23:AG23)</f>
        <v>7348759</v>
      </c>
      <c r="AJ23" s="103" t="s">
        <v>297</v>
      </c>
      <c r="AK23" s="104">
        <f aca="true" t="shared" si="11" ref="AK23:AR23">SUM(AK8:AK22)</f>
        <v>67827</v>
      </c>
      <c r="AL23" s="104">
        <f t="shared" si="11"/>
        <v>137265</v>
      </c>
      <c r="AM23" s="104">
        <f t="shared" si="11"/>
        <v>72002</v>
      </c>
      <c r="AN23" s="104">
        <f t="shared" si="11"/>
        <v>96575</v>
      </c>
      <c r="AO23" s="104">
        <f t="shared" si="11"/>
        <v>54643</v>
      </c>
      <c r="AP23" s="104">
        <f t="shared" si="11"/>
        <v>68979</v>
      </c>
      <c r="AQ23" s="104">
        <f t="shared" si="11"/>
        <v>12765</v>
      </c>
      <c r="AR23" s="104">
        <f t="shared" si="11"/>
        <v>510056</v>
      </c>
    </row>
    <row r="24" spans="1:44" ht="15">
      <c r="A24" s="97" t="s">
        <v>298</v>
      </c>
      <c r="B24" s="153"/>
      <c r="C24" s="153">
        <v>37884</v>
      </c>
      <c r="D24" s="153">
        <v>75993</v>
      </c>
      <c r="E24" s="105">
        <f t="shared" si="3"/>
        <v>113877</v>
      </c>
      <c r="F24" s="153"/>
      <c r="G24" s="153"/>
      <c r="H24" s="99">
        <f t="shared" si="2"/>
        <v>0</v>
      </c>
      <c r="I24" s="153">
        <v>2244</v>
      </c>
      <c r="J24" s="153"/>
      <c r="K24" s="153">
        <v>8000</v>
      </c>
      <c r="L24" s="98"/>
      <c r="M24" s="98">
        <f>AR24</f>
        <v>0</v>
      </c>
      <c r="N24" s="153">
        <v>2</v>
      </c>
      <c r="O24" s="153">
        <v>6</v>
      </c>
      <c r="P24" s="153"/>
      <c r="Q24" s="153">
        <v>2</v>
      </c>
      <c r="R24" s="153">
        <v>1</v>
      </c>
      <c r="S24" s="99">
        <f t="shared" si="5"/>
        <v>10255</v>
      </c>
      <c r="T24" s="153"/>
      <c r="U24" s="153"/>
      <c r="V24" s="153"/>
      <c r="W24" s="99">
        <f t="shared" si="6"/>
        <v>0</v>
      </c>
      <c r="X24" s="153">
        <v>2</v>
      </c>
      <c r="Y24" s="153"/>
      <c r="Z24" s="153"/>
      <c r="AA24" s="153">
        <v>422069</v>
      </c>
      <c r="AB24" s="153"/>
      <c r="AC24" s="153"/>
      <c r="AD24" s="153">
        <v>164748</v>
      </c>
      <c r="AE24" s="99">
        <f>SUM(X24:AD24)</f>
        <v>586819</v>
      </c>
      <c r="AF24" s="105">
        <f>H24+S24+W24+AE24</f>
        <v>597074</v>
      </c>
      <c r="AG24" s="153">
        <v>515223</v>
      </c>
      <c r="AH24" s="153"/>
      <c r="AI24" s="105">
        <f>SUM(AF24:AH24)</f>
        <v>1112297</v>
      </c>
      <c r="AJ24" s="97" t="s">
        <v>298</v>
      </c>
      <c r="AK24" s="153"/>
      <c r="AL24" s="153"/>
      <c r="AM24" s="153"/>
      <c r="AN24" s="153"/>
      <c r="AO24" s="153"/>
      <c r="AP24" s="153"/>
      <c r="AQ24" s="153"/>
      <c r="AR24" s="99"/>
    </row>
    <row r="25" spans="1:44" ht="15">
      <c r="A25" s="97" t="s">
        <v>299</v>
      </c>
      <c r="B25" s="153">
        <f>B23+B24-B54</f>
        <v>0</v>
      </c>
      <c r="C25" s="153">
        <f>C23+C24-C54</f>
        <v>37921</v>
      </c>
      <c r="D25" s="153">
        <f>D23+D24-D54</f>
        <v>65772</v>
      </c>
      <c r="E25" s="105">
        <f t="shared" si="3"/>
        <v>103693</v>
      </c>
      <c r="F25" s="153">
        <f>F23+F24-F54</f>
        <v>2868</v>
      </c>
      <c r="G25" s="153">
        <f>G23+G24-G54</f>
        <v>31469</v>
      </c>
      <c r="H25" s="99">
        <f>SUM(F25:G25)</f>
        <v>34337</v>
      </c>
      <c r="I25" s="153">
        <f>I23+I24-I54</f>
        <v>2</v>
      </c>
      <c r="J25" s="153">
        <f>J23+J24-J54</f>
        <v>0</v>
      </c>
      <c r="K25" s="153">
        <f>K23+K24-K54</f>
        <v>21</v>
      </c>
      <c r="L25" s="98">
        <f>L23+L24-L54</f>
        <v>0</v>
      </c>
      <c r="M25" s="98">
        <f>AR25</f>
        <v>20577</v>
      </c>
      <c r="N25" s="153">
        <f>N23+N24-N54</f>
        <v>0</v>
      </c>
      <c r="O25" s="153">
        <f>O23+O24-O54</f>
        <v>1</v>
      </c>
      <c r="P25" s="153">
        <f>P23+P24-P54</f>
        <v>1</v>
      </c>
      <c r="Q25" s="153">
        <f>Q23+Q24-Q54</f>
        <v>4</v>
      </c>
      <c r="R25" s="153">
        <f>R23+R24-R54</f>
        <v>1</v>
      </c>
      <c r="S25" s="99">
        <f t="shared" si="5"/>
        <v>20607</v>
      </c>
      <c r="T25" s="153">
        <f>T23+T24-T54</f>
        <v>26373</v>
      </c>
      <c r="U25" s="153">
        <f>U23+U24-U54</f>
        <v>19761</v>
      </c>
      <c r="V25" s="153">
        <f>V23+V24-V54</f>
        <v>96493</v>
      </c>
      <c r="W25" s="99">
        <f t="shared" si="6"/>
        <v>142627</v>
      </c>
      <c r="X25" s="153">
        <f aca="true" t="shared" si="12" ref="X25:AD25">X23+X24-X54</f>
        <v>2</v>
      </c>
      <c r="Y25" s="153">
        <f t="shared" si="12"/>
        <v>55568</v>
      </c>
      <c r="Z25" s="153">
        <f t="shared" si="12"/>
        <v>0</v>
      </c>
      <c r="AA25" s="153">
        <f t="shared" si="12"/>
        <v>8677</v>
      </c>
      <c r="AB25" s="153">
        <f t="shared" si="12"/>
        <v>0</v>
      </c>
      <c r="AC25" s="153">
        <f t="shared" si="12"/>
        <v>0</v>
      </c>
      <c r="AD25" s="153">
        <f t="shared" si="12"/>
        <v>155336</v>
      </c>
      <c r="AE25" s="99">
        <f>SUM(X25:AD25)</f>
        <v>219583</v>
      </c>
      <c r="AF25" s="105">
        <f>H25+S25+W25+AE25</f>
        <v>417154</v>
      </c>
      <c r="AG25" s="153">
        <f>AG23+AG24-AG54</f>
        <v>170047</v>
      </c>
      <c r="AH25" s="153">
        <f>AH23+AH24-AH54</f>
        <v>0</v>
      </c>
      <c r="AI25" s="105">
        <f>SUM(AF25:AH25)</f>
        <v>587201</v>
      </c>
      <c r="AJ25" s="97" t="s">
        <v>299</v>
      </c>
      <c r="AK25" s="153">
        <f aca="true" t="shared" si="13" ref="AK25:AR25">AK23+AK24-AK54</f>
        <v>888</v>
      </c>
      <c r="AL25" s="153">
        <f t="shared" si="13"/>
        <v>1</v>
      </c>
      <c r="AM25" s="153">
        <f t="shared" si="13"/>
        <v>1855</v>
      </c>
      <c r="AN25" s="153">
        <f t="shared" si="13"/>
        <v>8532</v>
      </c>
      <c r="AO25" s="153">
        <f t="shared" si="13"/>
        <v>2647</v>
      </c>
      <c r="AP25" s="153">
        <f t="shared" si="13"/>
        <v>6538</v>
      </c>
      <c r="AQ25" s="153">
        <f t="shared" si="13"/>
        <v>116</v>
      </c>
      <c r="AR25" s="99">
        <f t="shared" si="13"/>
        <v>20577</v>
      </c>
    </row>
    <row r="28" spans="1:44" ht="15">
      <c r="A28" s="107" t="s">
        <v>300</v>
      </c>
      <c r="B28" s="184">
        <v>1</v>
      </c>
      <c r="C28" s="184">
        <v>0.09</v>
      </c>
      <c r="D28" s="184">
        <v>0.91</v>
      </c>
      <c r="E28" s="107" t="s">
        <v>1</v>
      </c>
      <c r="F28" s="106" t="s">
        <v>277</v>
      </c>
      <c r="G28" s="107" t="s">
        <v>277</v>
      </c>
      <c r="H28" s="107" t="s">
        <v>1</v>
      </c>
      <c r="I28" s="106" t="s">
        <v>277</v>
      </c>
      <c r="J28" s="106" t="s">
        <v>277</v>
      </c>
      <c r="K28" s="106" t="s">
        <v>277</v>
      </c>
      <c r="L28" s="107" t="s">
        <v>277</v>
      </c>
      <c r="M28" s="107" t="s">
        <v>430</v>
      </c>
      <c r="N28" s="106" t="s">
        <v>277</v>
      </c>
      <c r="O28" s="106" t="s">
        <v>277</v>
      </c>
      <c r="P28" s="106" t="s">
        <v>277</v>
      </c>
      <c r="Q28" s="107" t="s">
        <v>277</v>
      </c>
      <c r="R28" s="107" t="s">
        <v>277</v>
      </c>
      <c r="S28" s="107" t="s">
        <v>1</v>
      </c>
      <c r="T28" s="107" t="s">
        <v>449</v>
      </c>
      <c r="U28" s="106" t="s">
        <v>277</v>
      </c>
      <c r="V28" s="106" t="s">
        <v>277</v>
      </c>
      <c r="W28" s="107" t="s">
        <v>1</v>
      </c>
      <c r="X28" s="106" t="s">
        <v>277</v>
      </c>
      <c r="Y28" s="107" t="s">
        <v>277</v>
      </c>
      <c r="Z28" s="106" t="s">
        <v>277</v>
      </c>
      <c r="AA28" s="106" t="s">
        <v>277</v>
      </c>
      <c r="AB28" s="106" t="s">
        <v>277</v>
      </c>
      <c r="AC28" s="106" t="s">
        <v>277</v>
      </c>
      <c r="AD28" s="106" t="s">
        <v>277</v>
      </c>
      <c r="AE28" s="107" t="s">
        <v>1</v>
      </c>
      <c r="AF28" s="107" t="s">
        <v>1</v>
      </c>
      <c r="AG28" s="107" t="s">
        <v>231</v>
      </c>
      <c r="AH28" s="107" t="s">
        <v>231</v>
      </c>
      <c r="AI28" s="107" t="s">
        <v>1</v>
      </c>
      <c r="AJ28" s="107" t="s">
        <v>300</v>
      </c>
      <c r="AK28" s="106" t="s">
        <v>416</v>
      </c>
      <c r="AL28" s="106" t="s">
        <v>417</v>
      </c>
      <c r="AM28" s="106" t="s">
        <v>417</v>
      </c>
      <c r="AN28" s="106" t="s">
        <v>416</v>
      </c>
      <c r="AO28" s="106" t="s">
        <v>417</v>
      </c>
      <c r="AP28" s="106" t="s">
        <v>417</v>
      </c>
      <c r="AQ28" s="106" t="s">
        <v>418</v>
      </c>
      <c r="AR28" s="107" t="s">
        <v>1</v>
      </c>
    </row>
    <row r="29" spans="1:44" ht="15">
      <c r="A29" s="109"/>
      <c r="B29" s="109"/>
      <c r="C29" s="109" t="s">
        <v>279</v>
      </c>
      <c r="D29" s="109" t="s">
        <v>496</v>
      </c>
      <c r="E29" s="109" t="s">
        <v>280</v>
      </c>
      <c r="F29" s="185" t="s">
        <v>407</v>
      </c>
      <c r="G29" s="109" t="s">
        <v>407</v>
      </c>
      <c r="H29" s="109" t="s">
        <v>277</v>
      </c>
      <c r="I29" s="108" t="s">
        <v>281</v>
      </c>
      <c r="J29" s="108" t="s">
        <v>419</v>
      </c>
      <c r="K29" s="108" t="s">
        <v>399</v>
      </c>
      <c r="L29" s="109" t="s">
        <v>445</v>
      </c>
      <c r="M29" s="109" t="s">
        <v>467</v>
      </c>
      <c r="N29" s="108" t="s">
        <v>459</v>
      </c>
      <c r="O29" s="108" t="s">
        <v>282</v>
      </c>
      <c r="P29" s="108" t="s">
        <v>408</v>
      </c>
      <c r="Q29" s="109" t="s">
        <v>420</v>
      </c>
      <c r="R29" s="109" t="s">
        <v>420</v>
      </c>
      <c r="S29" s="109" t="s">
        <v>277</v>
      </c>
      <c r="T29" s="109" t="s">
        <v>460</v>
      </c>
      <c r="U29" s="108" t="s">
        <v>450</v>
      </c>
      <c r="V29" s="108" t="s">
        <v>450</v>
      </c>
      <c r="W29" s="109" t="s">
        <v>277</v>
      </c>
      <c r="X29" s="108" t="s">
        <v>283</v>
      </c>
      <c r="Y29" s="109" t="s">
        <v>445</v>
      </c>
      <c r="Z29" s="108" t="s">
        <v>449</v>
      </c>
      <c r="AA29" s="108" t="s">
        <v>421</v>
      </c>
      <c r="AB29" s="108" t="s">
        <v>450</v>
      </c>
      <c r="AC29" s="108" t="s">
        <v>450</v>
      </c>
      <c r="AD29" s="108" t="s">
        <v>398</v>
      </c>
      <c r="AE29" s="109" t="s">
        <v>277</v>
      </c>
      <c r="AF29" s="109" t="s">
        <v>277</v>
      </c>
      <c r="AG29" s="109" t="s">
        <v>456</v>
      </c>
      <c r="AH29" s="109" t="s">
        <v>416</v>
      </c>
      <c r="AI29" s="109" t="s">
        <v>277</v>
      </c>
      <c r="AJ29" s="109"/>
      <c r="AK29" s="108" t="s">
        <v>423</v>
      </c>
      <c r="AL29" s="108" t="s">
        <v>424</v>
      </c>
      <c r="AM29" s="108" t="s">
        <v>425</v>
      </c>
      <c r="AN29" s="108" t="s">
        <v>426</v>
      </c>
      <c r="AO29" s="108" t="s">
        <v>427</v>
      </c>
      <c r="AP29" s="108" t="s">
        <v>428</v>
      </c>
      <c r="AQ29" s="108" t="s">
        <v>429</v>
      </c>
      <c r="AR29" s="109" t="s">
        <v>430</v>
      </c>
    </row>
    <row r="30" spans="1:44" ht="15">
      <c r="A30" s="111"/>
      <c r="B30" s="111" t="s">
        <v>409</v>
      </c>
      <c r="C30" s="111" t="s">
        <v>410</v>
      </c>
      <c r="D30" s="111" t="s">
        <v>411</v>
      </c>
      <c r="E30" s="111" t="s">
        <v>470</v>
      </c>
      <c r="F30" s="186">
        <v>1</v>
      </c>
      <c r="G30" s="111">
        <v>2</v>
      </c>
      <c r="H30" s="111" t="s">
        <v>412</v>
      </c>
      <c r="I30" s="110" t="s">
        <v>284</v>
      </c>
      <c r="J30" s="110" t="s">
        <v>431</v>
      </c>
      <c r="K30" s="110" t="s">
        <v>413</v>
      </c>
      <c r="L30" s="111" t="s">
        <v>446</v>
      </c>
      <c r="M30" s="111" t="s">
        <v>468</v>
      </c>
      <c r="N30" s="110" t="s">
        <v>451</v>
      </c>
      <c r="O30" s="110" t="s">
        <v>285</v>
      </c>
      <c r="P30" s="110" t="s">
        <v>432</v>
      </c>
      <c r="Q30" s="111" t="s">
        <v>314</v>
      </c>
      <c r="R30" s="111" t="s">
        <v>315</v>
      </c>
      <c r="S30" s="111" t="s">
        <v>316</v>
      </c>
      <c r="T30" s="111" t="s">
        <v>461</v>
      </c>
      <c r="U30" s="110" t="s">
        <v>453</v>
      </c>
      <c r="V30" s="110" t="s">
        <v>454</v>
      </c>
      <c r="W30" s="111" t="s">
        <v>462</v>
      </c>
      <c r="X30" s="110" t="s">
        <v>286</v>
      </c>
      <c r="Y30" s="111" t="s">
        <v>446</v>
      </c>
      <c r="Z30" s="110" t="s">
        <v>452</v>
      </c>
      <c r="AA30" s="110" t="s">
        <v>310</v>
      </c>
      <c r="AB30" s="110" t="s">
        <v>453</v>
      </c>
      <c r="AC30" s="110" t="s">
        <v>454</v>
      </c>
      <c r="AD30" s="110" t="s">
        <v>433</v>
      </c>
      <c r="AE30" s="111" t="s">
        <v>434</v>
      </c>
      <c r="AF30" s="111"/>
      <c r="AG30" s="111" t="s">
        <v>457</v>
      </c>
      <c r="AH30" s="111" t="s">
        <v>455</v>
      </c>
      <c r="AI30" s="111" t="s">
        <v>400</v>
      </c>
      <c r="AJ30" s="111"/>
      <c r="AK30" s="110" t="s">
        <v>436</v>
      </c>
      <c r="AL30" s="110"/>
      <c r="AM30" s="110" t="s">
        <v>437</v>
      </c>
      <c r="AN30" s="110" t="s">
        <v>438</v>
      </c>
      <c r="AO30" s="110" t="s">
        <v>439</v>
      </c>
      <c r="AP30" s="110" t="s">
        <v>440</v>
      </c>
      <c r="AQ30" s="110"/>
      <c r="AR30" s="111" t="s">
        <v>441</v>
      </c>
    </row>
    <row r="31" spans="1:44" ht="15">
      <c r="A31" s="101" t="s">
        <v>414</v>
      </c>
      <c r="B31" s="101" t="s">
        <v>141</v>
      </c>
      <c r="C31" s="101"/>
      <c r="D31" s="101"/>
      <c r="E31" s="101"/>
      <c r="F31" s="102">
        <v>128</v>
      </c>
      <c r="G31" s="103">
        <v>128</v>
      </c>
      <c r="H31" s="101"/>
      <c r="I31" s="100">
        <v>588</v>
      </c>
      <c r="J31" s="100">
        <v>588</v>
      </c>
      <c r="K31" s="100">
        <v>388</v>
      </c>
      <c r="L31" s="100">
        <v>388</v>
      </c>
      <c r="M31" s="100">
        <v>388</v>
      </c>
      <c r="N31" s="100">
        <v>389</v>
      </c>
      <c r="O31" s="100">
        <v>562</v>
      </c>
      <c r="P31" s="100">
        <v>562</v>
      </c>
      <c r="Q31" s="101">
        <v>532</v>
      </c>
      <c r="R31" s="101">
        <v>532</v>
      </c>
      <c r="S31" s="100"/>
      <c r="T31" s="100"/>
      <c r="U31" s="100">
        <v>626</v>
      </c>
      <c r="V31" s="100">
        <v>626</v>
      </c>
      <c r="W31" s="100"/>
      <c r="X31" s="100" t="s">
        <v>401</v>
      </c>
      <c r="Y31" s="100">
        <v>388</v>
      </c>
      <c r="Z31" s="100">
        <v>468</v>
      </c>
      <c r="AA31" s="100">
        <v>618</v>
      </c>
      <c r="AB31" s="100">
        <v>626</v>
      </c>
      <c r="AC31" s="100">
        <v>626</v>
      </c>
      <c r="AD31" s="100">
        <v>759</v>
      </c>
      <c r="AE31" s="101"/>
      <c r="AF31" s="101"/>
      <c r="AG31" s="101">
        <v>618</v>
      </c>
      <c r="AH31" s="101">
        <v>388</v>
      </c>
      <c r="AI31" s="105"/>
      <c r="AJ31" s="101" t="s">
        <v>414</v>
      </c>
      <c r="AK31" s="100"/>
      <c r="AL31" s="100"/>
      <c r="AM31" s="100"/>
      <c r="AN31" s="100"/>
      <c r="AO31" s="100"/>
      <c r="AP31" s="100"/>
      <c r="AQ31" s="100"/>
      <c r="AR31" s="101"/>
    </row>
    <row r="32" spans="1:44" ht="15">
      <c r="A32" s="97" t="s">
        <v>301</v>
      </c>
      <c r="B32" s="98"/>
      <c r="C32" s="98"/>
      <c r="D32" s="98"/>
      <c r="E32" s="105">
        <f aca="true" t="shared" si="14" ref="E32:E54">SUM(B32:D32)</f>
        <v>0</v>
      </c>
      <c r="F32" s="153">
        <v>1000</v>
      </c>
      <c r="G32" s="153"/>
      <c r="H32" s="99">
        <f aca="true" t="shared" si="15" ref="H32:H53">SUM(F32:G32)</f>
        <v>1000</v>
      </c>
      <c r="I32" s="153">
        <v>910</v>
      </c>
      <c r="J32" s="153"/>
      <c r="K32" s="153"/>
      <c r="L32" s="153"/>
      <c r="M32" s="153">
        <f aca="true" t="shared" si="16" ref="M32:M53">AR32</f>
        <v>322040</v>
      </c>
      <c r="N32" s="153"/>
      <c r="O32" s="153">
        <v>66061</v>
      </c>
      <c r="P32" s="153">
        <v>10786</v>
      </c>
      <c r="Q32" s="153">
        <v>350969</v>
      </c>
      <c r="R32" s="153">
        <v>124716</v>
      </c>
      <c r="S32" s="99">
        <f>SUM(I32:R32)</f>
        <v>875482</v>
      </c>
      <c r="T32" s="153"/>
      <c r="U32" s="153">
        <v>2019</v>
      </c>
      <c r="V32" s="153">
        <v>2035</v>
      </c>
      <c r="W32" s="99">
        <f aca="true" t="shared" si="17" ref="W32:W53">SUM(T32:V32)</f>
        <v>4054</v>
      </c>
      <c r="X32" s="153"/>
      <c r="Y32" s="153"/>
      <c r="Z32" s="153"/>
      <c r="AA32" s="153"/>
      <c r="AB32" s="153"/>
      <c r="AC32" s="153"/>
      <c r="AD32" s="153"/>
      <c r="AE32" s="99">
        <f aca="true" t="shared" si="18" ref="AE32:AE39">SUM(X32:AD32)</f>
        <v>0</v>
      </c>
      <c r="AF32" s="105">
        <f aca="true" t="shared" si="19" ref="AF32:AF53">H32+S32+W32+AE32</f>
        <v>880536</v>
      </c>
      <c r="AG32" s="153"/>
      <c r="AH32" s="153"/>
      <c r="AI32" s="105">
        <f aca="true" t="shared" si="20" ref="AI32:AI44">SUM(AF32:AH32)</f>
        <v>880536</v>
      </c>
      <c r="AJ32" s="97" t="s">
        <v>301</v>
      </c>
      <c r="AK32" s="153">
        <v>52290</v>
      </c>
      <c r="AL32" s="153">
        <v>81290</v>
      </c>
      <c r="AM32" s="153">
        <v>57552</v>
      </c>
      <c r="AN32" s="153">
        <v>54905</v>
      </c>
      <c r="AO32" s="153">
        <v>31741</v>
      </c>
      <c r="AP32" s="153">
        <v>38836</v>
      </c>
      <c r="AQ32" s="153">
        <v>5426</v>
      </c>
      <c r="AR32" s="99">
        <f aca="true" t="shared" si="21" ref="AR32:AR53">SUM(AK32:AQ32)</f>
        <v>322040</v>
      </c>
    </row>
    <row r="33" spans="1:44" ht="15">
      <c r="A33" s="97" t="s">
        <v>405</v>
      </c>
      <c r="B33" s="98"/>
      <c r="C33" s="98"/>
      <c r="D33" s="98"/>
      <c r="E33" s="105">
        <f t="shared" si="14"/>
        <v>0</v>
      </c>
      <c r="F33" s="153"/>
      <c r="G33" s="153"/>
      <c r="H33" s="99">
        <f t="shared" si="15"/>
        <v>0</v>
      </c>
      <c r="I33" s="153"/>
      <c r="J33" s="153"/>
      <c r="K33" s="153"/>
      <c r="L33" s="153"/>
      <c r="M33" s="153">
        <f t="shared" si="16"/>
        <v>0</v>
      </c>
      <c r="N33" s="153"/>
      <c r="O33" s="153"/>
      <c r="P33" s="153"/>
      <c r="Q33" s="153"/>
      <c r="R33" s="153"/>
      <c r="S33" s="99">
        <f>SUM(I33:R33)</f>
        <v>0</v>
      </c>
      <c r="T33" s="153"/>
      <c r="U33" s="153"/>
      <c r="V33" s="153"/>
      <c r="W33" s="99">
        <f t="shared" si="17"/>
        <v>0</v>
      </c>
      <c r="X33" s="153"/>
      <c r="Y33" s="153"/>
      <c r="Z33" s="153"/>
      <c r="AA33" s="153"/>
      <c r="AB33" s="153"/>
      <c r="AC33" s="153"/>
      <c r="AD33" s="153"/>
      <c r="AE33" s="99">
        <f t="shared" si="18"/>
        <v>0</v>
      </c>
      <c r="AF33" s="105">
        <f t="shared" si="19"/>
        <v>0</v>
      </c>
      <c r="AG33" s="153"/>
      <c r="AH33" s="153"/>
      <c r="AI33" s="105">
        <f t="shared" si="20"/>
        <v>0</v>
      </c>
      <c r="AJ33" s="97" t="s">
        <v>405</v>
      </c>
      <c r="AK33" s="153"/>
      <c r="AL33" s="153"/>
      <c r="AM33" s="153"/>
      <c r="AN33" s="153"/>
      <c r="AO33" s="153"/>
      <c r="AP33" s="153"/>
      <c r="AQ33" s="153"/>
      <c r="AR33" s="99">
        <f t="shared" si="21"/>
        <v>0</v>
      </c>
    </row>
    <row r="34" spans="1:44" ht="15">
      <c r="A34" s="97" t="s">
        <v>302</v>
      </c>
      <c r="B34" s="98"/>
      <c r="C34" s="98"/>
      <c r="D34" s="98"/>
      <c r="E34" s="105">
        <f t="shared" si="14"/>
        <v>0</v>
      </c>
      <c r="F34" s="153">
        <v>15227</v>
      </c>
      <c r="G34" s="153"/>
      <c r="H34" s="99">
        <f t="shared" si="15"/>
        <v>15227</v>
      </c>
      <c r="I34" s="153">
        <v>69</v>
      </c>
      <c r="J34" s="153"/>
      <c r="K34" s="153">
        <v>28501</v>
      </c>
      <c r="L34" s="153"/>
      <c r="M34" s="153">
        <f t="shared" si="16"/>
        <v>0</v>
      </c>
      <c r="N34" s="153"/>
      <c r="O34" s="153">
        <v>3666</v>
      </c>
      <c r="P34" s="153">
        <v>3013</v>
      </c>
      <c r="Q34" s="153"/>
      <c r="R34" s="153"/>
      <c r="S34" s="99">
        <f aca="true" t="shared" si="22" ref="S34:S53">SUM(I34:R34)</f>
        <v>35249</v>
      </c>
      <c r="T34" s="153"/>
      <c r="U34" s="153"/>
      <c r="V34" s="153">
        <v>6438</v>
      </c>
      <c r="W34" s="99">
        <f t="shared" si="17"/>
        <v>6438</v>
      </c>
      <c r="X34" s="153"/>
      <c r="Y34" s="153">
        <v>30762</v>
      </c>
      <c r="Z34" s="153"/>
      <c r="AA34" s="153">
        <v>10406</v>
      </c>
      <c r="AB34" s="153"/>
      <c r="AC34" s="153"/>
      <c r="AD34" s="153">
        <v>9079</v>
      </c>
      <c r="AE34" s="99">
        <f t="shared" si="18"/>
        <v>50247</v>
      </c>
      <c r="AF34" s="105">
        <f t="shared" si="19"/>
        <v>107161</v>
      </c>
      <c r="AG34" s="153"/>
      <c r="AH34" s="153"/>
      <c r="AI34" s="105">
        <f t="shared" si="20"/>
        <v>107161</v>
      </c>
      <c r="AJ34" s="97" t="s">
        <v>302</v>
      </c>
      <c r="AK34" s="153"/>
      <c r="AL34" s="153"/>
      <c r="AM34" s="153"/>
      <c r="AN34" s="153"/>
      <c r="AO34" s="153"/>
      <c r="AP34" s="153"/>
      <c r="AQ34" s="153"/>
      <c r="AR34" s="99">
        <f t="shared" si="21"/>
        <v>0</v>
      </c>
    </row>
    <row r="35" spans="1:44" ht="15">
      <c r="A35" s="97" t="s">
        <v>311</v>
      </c>
      <c r="B35" s="98"/>
      <c r="C35" s="98"/>
      <c r="D35" s="98"/>
      <c r="E35" s="105">
        <f t="shared" si="14"/>
        <v>0</v>
      </c>
      <c r="F35" s="153"/>
      <c r="G35" s="153"/>
      <c r="H35" s="99">
        <f t="shared" si="15"/>
        <v>0</v>
      </c>
      <c r="I35" s="153"/>
      <c r="J35" s="153"/>
      <c r="K35" s="153"/>
      <c r="L35" s="153"/>
      <c r="M35" s="153">
        <f t="shared" si="16"/>
        <v>0</v>
      </c>
      <c r="N35" s="153"/>
      <c r="O35" s="153"/>
      <c r="P35" s="153"/>
      <c r="Q35" s="153">
        <v>550</v>
      </c>
      <c r="R35" s="153">
        <v>530</v>
      </c>
      <c r="S35" s="99">
        <f t="shared" si="22"/>
        <v>1080</v>
      </c>
      <c r="T35" s="153"/>
      <c r="U35" s="153"/>
      <c r="V35" s="153"/>
      <c r="W35" s="99">
        <f t="shared" si="17"/>
        <v>0</v>
      </c>
      <c r="X35" s="153"/>
      <c r="Y35" s="153"/>
      <c r="Z35" s="153"/>
      <c r="AA35" s="153"/>
      <c r="AB35" s="153"/>
      <c r="AC35" s="153"/>
      <c r="AD35" s="153"/>
      <c r="AE35" s="99">
        <f t="shared" si="18"/>
        <v>0</v>
      </c>
      <c r="AF35" s="105">
        <f t="shared" si="19"/>
        <v>1080</v>
      </c>
      <c r="AG35" s="153"/>
      <c r="AH35" s="153"/>
      <c r="AI35" s="105">
        <f t="shared" si="20"/>
        <v>1080</v>
      </c>
      <c r="AJ35" s="97" t="s">
        <v>311</v>
      </c>
      <c r="AK35" s="153"/>
      <c r="AL35" s="153"/>
      <c r="AM35" s="153"/>
      <c r="AN35" s="153"/>
      <c r="AO35" s="153"/>
      <c r="AP35" s="153"/>
      <c r="AQ35" s="153"/>
      <c r="AR35" s="99">
        <f t="shared" si="21"/>
        <v>0</v>
      </c>
    </row>
    <row r="36" spans="1:44" ht="15">
      <c r="A36" s="97" t="s">
        <v>303</v>
      </c>
      <c r="B36" s="98"/>
      <c r="C36" s="98"/>
      <c r="D36" s="98"/>
      <c r="E36" s="105">
        <f t="shared" si="14"/>
        <v>0</v>
      </c>
      <c r="F36" s="153">
        <v>580</v>
      </c>
      <c r="G36" s="153"/>
      <c r="H36" s="99">
        <f t="shared" si="15"/>
        <v>580</v>
      </c>
      <c r="I36" s="153">
        <v>116</v>
      </c>
      <c r="J36" s="153"/>
      <c r="K36" s="153">
        <v>1652</v>
      </c>
      <c r="L36" s="153"/>
      <c r="M36" s="153">
        <f t="shared" si="16"/>
        <v>37478</v>
      </c>
      <c r="N36" s="153"/>
      <c r="O36" s="153">
        <v>7673</v>
      </c>
      <c r="P36" s="153">
        <v>1325</v>
      </c>
      <c r="Q36" s="153">
        <v>39901</v>
      </c>
      <c r="R36" s="153">
        <v>14192</v>
      </c>
      <c r="S36" s="99">
        <f t="shared" si="22"/>
        <v>102337</v>
      </c>
      <c r="T36" s="153"/>
      <c r="U36" s="153">
        <v>212</v>
      </c>
      <c r="V36" s="153">
        <v>613</v>
      </c>
      <c r="W36" s="99">
        <f t="shared" si="17"/>
        <v>825</v>
      </c>
      <c r="X36" s="153"/>
      <c r="Y36" s="153">
        <v>1370</v>
      </c>
      <c r="Z36" s="153"/>
      <c r="AA36" s="153">
        <v>499</v>
      </c>
      <c r="AB36" s="153"/>
      <c r="AC36" s="153"/>
      <c r="AD36" s="153">
        <v>483</v>
      </c>
      <c r="AE36" s="99">
        <f t="shared" si="18"/>
        <v>2352</v>
      </c>
      <c r="AF36" s="105">
        <f t="shared" si="19"/>
        <v>106094</v>
      </c>
      <c r="AG36" s="153"/>
      <c r="AH36" s="153"/>
      <c r="AI36" s="105">
        <f t="shared" si="20"/>
        <v>106094</v>
      </c>
      <c r="AJ36" s="97" t="s">
        <v>303</v>
      </c>
      <c r="AK36" s="153">
        <v>6262</v>
      </c>
      <c r="AL36" s="153">
        <v>8901</v>
      </c>
      <c r="AM36" s="153">
        <v>7059</v>
      </c>
      <c r="AN36" s="153">
        <v>6053</v>
      </c>
      <c r="AO36" s="153">
        <v>3861</v>
      </c>
      <c r="AP36" s="153">
        <v>4682</v>
      </c>
      <c r="AQ36" s="153">
        <v>660</v>
      </c>
      <c r="AR36" s="99">
        <f t="shared" si="21"/>
        <v>37478</v>
      </c>
    </row>
    <row r="37" spans="1:44" ht="15">
      <c r="A37" s="97" t="s">
        <v>443</v>
      </c>
      <c r="B37" s="98"/>
      <c r="C37" s="98"/>
      <c r="D37" s="98"/>
      <c r="E37" s="105">
        <f t="shared" si="14"/>
        <v>0</v>
      </c>
      <c r="F37" s="153"/>
      <c r="G37" s="153"/>
      <c r="H37" s="99">
        <f>SUM(F37:G37)</f>
        <v>0</v>
      </c>
      <c r="I37" s="153"/>
      <c r="J37" s="153"/>
      <c r="K37" s="153"/>
      <c r="L37" s="153"/>
      <c r="M37" s="153">
        <f t="shared" si="16"/>
        <v>13219</v>
      </c>
      <c r="N37" s="153"/>
      <c r="O37" s="153"/>
      <c r="P37" s="153"/>
      <c r="Q37" s="153"/>
      <c r="R37" s="153"/>
      <c r="S37" s="99">
        <f t="shared" si="22"/>
        <v>13219</v>
      </c>
      <c r="T37" s="153"/>
      <c r="U37" s="153"/>
      <c r="V37" s="153"/>
      <c r="W37" s="99">
        <f t="shared" si="17"/>
        <v>0</v>
      </c>
      <c r="X37" s="153"/>
      <c r="Y37" s="153"/>
      <c r="Z37" s="153"/>
      <c r="AA37" s="153"/>
      <c r="AB37" s="153"/>
      <c r="AC37" s="153"/>
      <c r="AD37" s="153"/>
      <c r="AE37" s="99">
        <f t="shared" si="18"/>
        <v>0</v>
      </c>
      <c r="AF37" s="105">
        <f t="shared" si="19"/>
        <v>13219</v>
      </c>
      <c r="AG37" s="153"/>
      <c r="AH37" s="153"/>
      <c r="AI37" s="105">
        <f t="shared" si="20"/>
        <v>13219</v>
      </c>
      <c r="AJ37" s="97" t="s">
        <v>443</v>
      </c>
      <c r="AK37" s="153">
        <v>2173</v>
      </c>
      <c r="AL37" s="153">
        <v>3375</v>
      </c>
      <c r="AM37" s="153">
        <v>2361</v>
      </c>
      <c r="AN37" s="153">
        <v>2237</v>
      </c>
      <c r="AO37" s="153">
        <v>1283</v>
      </c>
      <c r="AP37" s="153">
        <v>1566</v>
      </c>
      <c r="AQ37" s="153">
        <v>224</v>
      </c>
      <c r="AR37" s="99">
        <f t="shared" si="21"/>
        <v>13219</v>
      </c>
    </row>
    <row r="38" spans="1:44" ht="15">
      <c r="A38" s="97" t="s">
        <v>304</v>
      </c>
      <c r="B38" s="98"/>
      <c r="C38" s="98"/>
      <c r="D38" s="98"/>
      <c r="E38" s="105">
        <f t="shared" si="14"/>
        <v>0</v>
      </c>
      <c r="F38" s="153">
        <v>369</v>
      </c>
      <c r="G38" s="153"/>
      <c r="H38" s="99">
        <f t="shared" si="15"/>
        <v>369</v>
      </c>
      <c r="I38" s="153">
        <v>46</v>
      </c>
      <c r="J38" s="153"/>
      <c r="K38" s="153">
        <v>971</v>
      </c>
      <c r="L38" s="153"/>
      <c r="M38" s="153">
        <f t="shared" si="16"/>
        <v>15072</v>
      </c>
      <c r="N38" s="153"/>
      <c r="O38" s="153">
        <v>3303</v>
      </c>
      <c r="P38" s="153">
        <v>639</v>
      </c>
      <c r="Q38" s="153">
        <v>17041</v>
      </c>
      <c r="R38" s="153">
        <v>6121</v>
      </c>
      <c r="S38" s="99">
        <f t="shared" si="22"/>
        <v>43193</v>
      </c>
      <c r="T38" s="153"/>
      <c r="U38" s="153">
        <v>97</v>
      </c>
      <c r="V38" s="153">
        <v>330</v>
      </c>
      <c r="W38" s="99">
        <f t="shared" si="17"/>
        <v>427</v>
      </c>
      <c r="X38" s="153"/>
      <c r="Y38" s="153">
        <v>926</v>
      </c>
      <c r="Z38" s="153"/>
      <c r="AA38" s="153">
        <v>308</v>
      </c>
      <c r="AB38" s="153"/>
      <c r="AC38" s="153"/>
      <c r="AD38" s="153">
        <v>327</v>
      </c>
      <c r="AE38" s="99">
        <f t="shared" si="18"/>
        <v>1561</v>
      </c>
      <c r="AF38" s="105">
        <f t="shared" si="19"/>
        <v>45550</v>
      </c>
      <c r="AG38" s="153"/>
      <c r="AH38" s="153"/>
      <c r="AI38" s="105">
        <f t="shared" si="20"/>
        <v>45550</v>
      </c>
      <c r="AJ38" s="97" t="s">
        <v>304</v>
      </c>
      <c r="AK38" s="153">
        <v>2510</v>
      </c>
      <c r="AL38" s="153">
        <v>3506</v>
      </c>
      <c r="AM38" s="153">
        <v>2773</v>
      </c>
      <c r="AN38" s="153">
        <v>2635</v>
      </c>
      <c r="AO38" s="153">
        <v>1524</v>
      </c>
      <c r="AP38" s="153">
        <v>1864</v>
      </c>
      <c r="AQ38" s="153">
        <v>260</v>
      </c>
      <c r="AR38" s="99">
        <f t="shared" si="21"/>
        <v>15072</v>
      </c>
    </row>
    <row r="39" spans="1:44" ht="15">
      <c r="A39" s="97" t="s">
        <v>305</v>
      </c>
      <c r="B39" s="98"/>
      <c r="C39" s="98"/>
      <c r="D39" s="98"/>
      <c r="E39" s="105">
        <f t="shared" si="14"/>
        <v>0</v>
      </c>
      <c r="F39" s="153">
        <v>215</v>
      </c>
      <c r="G39" s="153"/>
      <c r="H39" s="99">
        <f t="shared" si="15"/>
        <v>215</v>
      </c>
      <c r="I39" s="153">
        <v>11</v>
      </c>
      <c r="J39" s="153"/>
      <c r="K39" s="153">
        <v>350</v>
      </c>
      <c r="L39" s="153"/>
      <c r="M39" s="153">
        <f t="shared" si="16"/>
        <v>4655</v>
      </c>
      <c r="N39" s="153"/>
      <c r="O39" s="153">
        <v>1386</v>
      </c>
      <c r="P39" s="153">
        <v>334</v>
      </c>
      <c r="Q39" s="153">
        <v>6851</v>
      </c>
      <c r="R39" s="153">
        <v>2672</v>
      </c>
      <c r="S39" s="99">
        <f t="shared" si="22"/>
        <v>16259</v>
      </c>
      <c r="T39" s="153"/>
      <c r="U39" s="153">
        <v>56</v>
      </c>
      <c r="V39" s="153">
        <v>135</v>
      </c>
      <c r="W39" s="99">
        <f t="shared" si="17"/>
        <v>191</v>
      </c>
      <c r="X39" s="153"/>
      <c r="Y39" s="153">
        <v>540</v>
      </c>
      <c r="Z39" s="153"/>
      <c r="AA39" s="153">
        <v>137</v>
      </c>
      <c r="AB39" s="153"/>
      <c r="AC39" s="153"/>
      <c r="AD39" s="153">
        <v>191</v>
      </c>
      <c r="AE39" s="99">
        <f t="shared" si="18"/>
        <v>868</v>
      </c>
      <c r="AF39" s="105">
        <f t="shared" si="19"/>
        <v>17533</v>
      </c>
      <c r="AG39" s="153"/>
      <c r="AH39" s="153"/>
      <c r="AI39" s="105">
        <f t="shared" si="20"/>
        <v>17533</v>
      </c>
      <c r="AJ39" s="97" t="s">
        <v>305</v>
      </c>
      <c r="AK39" s="153">
        <v>536</v>
      </c>
      <c r="AL39" s="153">
        <v>1954</v>
      </c>
      <c r="AM39" s="153">
        <v>402</v>
      </c>
      <c r="AN39" s="153">
        <v>1085</v>
      </c>
      <c r="AO39" s="153">
        <v>265</v>
      </c>
      <c r="AP39" s="153">
        <v>367</v>
      </c>
      <c r="AQ39" s="153">
        <v>46</v>
      </c>
      <c r="AR39" s="99">
        <f t="shared" si="21"/>
        <v>4655</v>
      </c>
    </row>
    <row r="40" spans="1:44" ht="15">
      <c r="A40" s="97" t="s">
        <v>447</v>
      </c>
      <c r="B40" s="98"/>
      <c r="C40" s="98"/>
      <c r="D40" s="98"/>
      <c r="E40" s="105">
        <f t="shared" si="14"/>
        <v>0</v>
      </c>
      <c r="F40" s="153"/>
      <c r="G40" s="153"/>
      <c r="H40" s="99">
        <f t="shared" si="15"/>
        <v>0</v>
      </c>
      <c r="I40" s="153"/>
      <c r="J40" s="153"/>
      <c r="K40" s="153">
        <v>1555</v>
      </c>
      <c r="L40" s="153"/>
      <c r="M40" s="153">
        <f t="shared" si="16"/>
        <v>0</v>
      </c>
      <c r="N40" s="153"/>
      <c r="O40" s="153"/>
      <c r="P40" s="153"/>
      <c r="Q40" s="153"/>
      <c r="R40" s="153"/>
      <c r="S40" s="99">
        <f t="shared" si="22"/>
        <v>1555</v>
      </c>
      <c r="T40" s="153"/>
      <c r="U40" s="153"/>
      <c r="V40" s="153"/>
      <c r="W40" s="99">
        <f t="shared" si="17"/>
        <v>0</v>
      </c>
      <c r="X40" s="153"/>
      <c r="Y40" s="153"/>
      <c r="Z40" s="153"/>
      <c r="AA40" s="153"/>
      <c r="AB40" s="153"/>
      <c r="AC40" s="153"/>
      <c r="AD40" s="153"/>
      <c r="AE40" s="99"/>
      <c r="AF40" s="105">
        <f t="shared" si="19"/>
        <v>1555</v>
      </c>
      <c r="AG40" s="153"/>
      <c r="AH40" s="153">
        <v>3367</v>
      </c>
      <c r="AI40" s="105">
        <f t="shared" si="20"/>
        <v>4922</v>
      </c>
      <c r="AJ40" s="97" t="s">
        <v>447</v>
      </c>
      <c r="AK40" s="153"/>
      <c r="AL40" s="153"/>
      <c r="AM40" s="153"/>
      <c r="AN40" s="153"/>
      <c r="AO40" s="153"/>
      <c r="AP40" s="153"/>
      <c r="AQ40" s="153"/>
      <c r="AR40" s="99">
        <f t="shared" si="21"/>
        <v>0</v>
      </c>
    </row>
    <row r="41" spans="1:44" ht="15">
      <c r="A41" s="97" t="s">
        <v>458</v>
      </c>
      <c r="B41" s="98"/>
      <c r="C41" s="98"/>
      <c r="D41" s="98"/>
      <c r="E41" s="105">
        <f t="shared" si="14"/>
        <v>0</v>
      </c>
      <c r="F41" s="153"/>
      <c r="G41" s="153"/>
      <c r="H41" s="99">
        <f t="shared" si="15"/>
        <v>0</v>
      </c>
      <c r="I41" s="153"/>
      <c r="J41" s="153"/>
      <c r="K41" s="153">
        <v>32667</v>
      </c>
      <c r="L41" s="153"/>
      <c r="M41" s="153">
        <f t="shared" si="16"/>
        <v>0</v>
      </c>
      <c r="N41" s="153"/>
      <c r="O41" s="153"/>
      <c r="P41" s="153"/>
      <c r="Q41" s="153"/>
      <c r="R41" s="153"/>
      <c r="S41" s="99">
        <f t="shared" si="22"/>
        <v>32667</v>
      </c>
      <c r="T41" s="153"/>
      <c r="U41" s="153"/>
      <c r="V41" s="153"/>
      <c r="W41" s="99">
        <f t="shared" si="17"/>
        <v>0</v>
      </c>
      <c r="X41" s="153"/>
      <c r="Y41" s="153"/>
      <c r="Z41" s="153"/>
      <c r="AA41" s="153"/>
      <c r="AB41" s="153"/>
      <c r="AC41" s="153"/>
      <c r="AD41" s="153"/>
      <c r="AE41" s="99">
        <f aca="true" t="shared" si="23" ref="AE41:AE53">SUM(X41:AD41)</f>
        <v>0</v>
      </c>
      <c r="AF41" s="105">
        <f t="shared" si="19"/>
        <v>32667</v>
      </c>
      <c r="AG41" s="153"/>
      <c r="AH41" s="153"/>
      <c r="AI41" s="105">
        <f t="shared" si="20"/>
        <v>32667</v>
      </c>
      <c r="AJ41" s="97" t="s">
        <v>458</v>
      </c>
      <c r="AK41" s="153"/>
      <c r="AL41" s="153"/>
      <c r="AM41" s="153"/>
      <c r="AN41" s="153"/>
      <c r="AO41" s="153"/>
      <c r="AP41" s="153"/>
      <c r="AQ41" s="153"/>
      <c r="AR41" s="99">
        <f t="shared" si="21"/>
        <v>0</v>
      </c>
    </row>
    <row r="42" spans="1:44" ht="15">
      <c r="A42" s="97" t="s">
        <v>306</v>
      </c>
      <c r="B42" s="98"/>
      <c r="C42" s="98"/>
      <c r="D42" s="153">
        <v>423</v>
      </c>
      <c r="E42" s="105">
        <f t="shared" si="14"/>
        <v>423</v>
      </c>
      <c r="F42" s="153"/>
      <c r="G42" s="153"/>
      <c r="H42" s="99">
        <f t="shared" si="15"/>
        <v>0</v>
      </c>
      <c r="I42" s="153"/>
      <c r="J42" s="153"/>
      <c r="K42" s="153">
        <v>7431</v>
      </c>
      <c r="L42" s="153"/>
      <c r="M42" s="153">
        <f t="shared" si="16"/>
        <v>6427</v>
      </c>
      <c r="N42" s="153"/>
      <c r="O42" s="153"/>
      <c r="P42" s="153"/>
      <c r="Q42" s="153"/>
      <c r="R42" s="153"/>
      <c r="S42" s="99">
        <f t="shared" si="22"/>
        <v>13858</v>
      </c>
      <c r="T42" s="153"/>
      <c r="U42" s="153">
        <v>574</v>
      </c>
      <c r="V42" s="153">
        <v>406</v>
      </c>
      <c r="W42" s="99">
        <f t="shared" si="17"/>
        <v>980</v>
      </c>
      <c r="X42" s="153"/>
      <c r="Y42" s="153"/>
      <c r="Z42" s="153"/>
      <c r="AA42" s="153"/>
      <c r="AB42" s="153"/>
      <c r="AC42" s="153"/>
      <c r="AD42" s="153"/>
      <c r="AE42" s="99">
        <f t="shared" si="23"/>
        <v>0</v>
      </c>
      <c r="AF42" s="105">
        <f t="shared" si="19"/>
        <v>14838</v>
      </c>
      <c r="AG42" s="153"/>
      <c r="AH42" s="153"/>
      <c r="AI42" s="105">
        <f t="shared" si="20"/>
        <v>14838</v>
      </c>
      <c r="AJ42" s="97" t="s">
        <v>306</v>
      </c>
      <c r="AK42" s="153"/>
      <c r="AL42" s="153"/>
      <c r="AM42" s="153"/>
      <c r="AN42" s="153">
        <v>233</v>
      </c>
      <c r="AO42" s="153"/>
      <c r="AP42" s="153">
        <v>1377</v>
      </c>
      <c r="AQ42" s="153">
        <v>4817</v>
      </c>
      <c r="AR42" s="99">
        <f t="shared" si="21"/>
        <v>6427</v>
      </c>
    </row>
    <row r="43" spans="1:44" ht="15">
      <c r="A43" s="97" t="s">
        <v>444</v>
      </c>
      <c r="B43" s="98"/>
      <c r="C43" s="98"/>
      <c r="D43" s="153"/>
      <c r="E43" s="105">
        <f t="shared" si="14"/>
        <v>0</v>
      </c>
      <c r="F43" s="153"/>
      <c r="G43" s="153"/>
      <c r="H43" s="99">
        <f t="shared" si="15"/>
        <v>0</v>
      </c>
      <c r="I43" s="153"/>
      <c r="J43" s="153"/>
      <c r="K43" s="153"/>
      <c r="L43" s="153"/>
      <c r="M43" s="153">
        <f t="shared" si="16"/>
        <v>66912</v>
      </c>
      <c r="N43" s="153"/>
      <c r="O43" s="153"/>
      <c r="P43" s="153"/>
      <c r="Q43" s="153"/>
      <c r="R43" s="153"/>
      <c r="S43" s="99">
        <f t="shared" si="22"/>
        <v>66912</v>
      </c>
      <c r="T43" s="153"/>
      <c r="U43" s="153"/>
      <c r="V43" s="153"/>
      <c r="W43" s="99">
        <f t="shared" si="17"/>
        <v>0</v>
      </c>
      <c r="X43" s="153"/>
      <c r="Y43" s="153"/>
      <c r="Z43" s="153"/>
      <c r="AA43" s="153"/>
      <c r="AB43" s="153"/>
      <c r="AC43" s="153"/>
      <c r="AD43" s="153"/>
      <c r="AE43" s="99">
        <f t="shared" si="23"/>
        <v>0</v>
      </c>
      <c r="AF43" s="105">
        <f t="shared" si="19"/>
        <v>66912</v>
      </c>
      <c r="AG43" s="153"/>
      <c r="AH43" s="153"/>
      <c r="AI43" s="105">
        <f t="shared" si="20"/>
        <v>66912</v>
      </c>
      <c r="AJ43" s="97" t="s">
        <v>444</v>
      </c>
      <c r="AK43" s="153">
        <v>3168</v>
      </c>
      <c r="AL43" s="153">
        <v>23038</v>
      </c>
      <c r="AM43" s="153"/>
      <c r="AN43" s="153">
        <v>16195</v>
      </c>
      <c r="AO43" s="153">
        <v>10762</v>
      </c>
      <c r="AP43" s="153">
        <v>13749</v>
      </c>
      <c r="AQ43" s="153"/>
      <c r="AR43" s="99">
        <f t="shared" si="21"/>
        <v>66912</v>
      </c>
    </row>
    <row r="44" spans="1:44" ht="15">
      <c r="A44" s="97" t="s">
        <v>307</v>
      </c>
      <c r="B44" s="98"/>
      <c r="C44" s="98"/>
      <c r="D44" s="153"/>
      <c r="E44" s="105">
        <f t="shared" si="14"/>
        <v>0</v>
      </c>
      <c r="F44" s="153">
        <v>42579</v>
      </c>
      <c r="G44" s="153"/>
      <c r="H44" s="99">
        <f t="shared" si="15"/>
        <v>42579</v>
      </c>
      <c r="I44" s="153"/>
      <c r="J44" s="153">
        <v>9444</v>
      </c>
      <c r="K44" s="153">
        <v>20586</v>
      </c>
      <c r="L44" s="153"/>
      <c r="M44" s="153">
        <f t="shared" si="16"/>
        <v>1198</v>
      </c>
      <c r="N44" s="153"/>
      <c r="O44" s="153"/>
      <c r="P44" s="153"/>
      <c r="Q44" s="153"/>
      <c r="R44" s="153"/>
      <c r="S44" s="99">
        <f t="shared" si="22"/>
        <v>31228</v>
      </c>
      <c r="T44" s="153"/>
      <c r="U44" s="153">
        <v>75402</v>
      </c>
      <c r="V44" s="153">
        <v>23503</v>
      </c>
      <c r="W44" s="99">
        <f t="shared" si="17"/>
        <v>98905</v>
      </c>
      <c r="X44" s="153"/>
      <c r="Y44" s="153">
        <v>172662</v>
      </c>
      <c r="Z44" s="153">
        <v>14934</v>
      </c>
      <c r="AA44" s="153">
        <v>35940</v>
      </c>
      <c r="AB44" s="153"/>
      <c r="AC44" s="153"/>
      <c r="AD44" s="153"/>
      <c r="AE44" s="99">
        <f t="shared" si="23"/>
        <v>223536</v>
      </c>
      <c r="AF44" s="105">
        <f t="shared" si="19"/>
        <v>396248</v>
      </c>
      <c r="AG44" s="153">
        <v>34742</v>
      </c>
      <c r="AH44" s="153"/>
      <c r="AI44" s="105">
        <f t="shared" si="20"/>
        <v>430990</v>
      </c>
      <c r="AJ44" s="97" t="s">
        <v>307</v>
      </c>
      <c r="AK44" s="153"/>
      <c r="AL44" s="153"/>
      <c r="AM44" s="153"/>
      <c r="AN44" s="153"/>
      <c r="AO44" s="153"/>
      <c r="AP44" s="153"/>
      <c r="AQ44" s="153">
        <v>1198</v>
      </c>
      <c r="AR44" s="99">
        <f t="shared" si="21"/>
        <v>1198</v>
      </c>
    </row>
    <row r="45" spans="1:44" ht="15">
      <c r="A45" s="97" t="s">
        <v>308</v>
      </c>
      <c r="B45" s="98"/>
      <c r="C45" s="98"/>
      <c r="D45" s="153"/>
      <c r="E45" s="105">
        <f t="shared" si="14"/>
        <v>0</v>
      </c>
      <c r="F45" s="153"/>
      <c r="G45" s="153"/>
      <c r="H45" s="99">
        <f t="shared" si="15"/>
        <v>0</v>
      </c>
      <c r="I45" s="153"/>
      <c r="J45" s="153"/>
      <c r="K45" s="153"/>
      <c r="L45" s="153"/>
      <c r="M45" s="153">
        <f t="shared" si="16"/>
        <v>0</v>
      </c>
      <c r="N45" s="153"/>
      <c r="O45" s="153"/>
      <c r="P45" s="153">
        <v>1099</v>
      </c>
      <c r="Q45" s="153"/>
      <c r="R45" s="153"/>
      <c r="S45" s="99">
        <f t="shared" si="22"/>
        <v>1099</v>
      </c>
      <c r="T45" s="153">
        <v>92</v>
      </c>
      <c r="U45" s="153">
        <v>222</v>
      </c>
      <c r="V45" s="153"/>
      <c r="W45" s="99">
        <f t="shared" si="17"/>
        <v>314</v>
      </c>
      <c r="X45" s="153"/>
      <c r="Y45" s="153"/>
      <c r="Z45" s="153"/>
      <c r="AA45" s="153"/>
      <c r="AB45" s="153"/>
      <c r="AC45" s="153"/>
      <c r="AD45" s="153"/>
      <c r="AE45" s="99">
        <f t="shared" si="23"/>
        <v>0</v>
      </c>
      <c r="AF45" s="105">
        <f t="shared" si="19"/>
        <v>1413</v>
      </c>
      <c r="AG45" s="153"/>
      <c r="AH45" s="153"/>
      <c r="AI45" s="105">
        <f>SUM(AF45:AH45)</f>
        <v>1413</v>
      </c>
      <c r="AJ45" s="97" t="s">
        <v>308</v>
      </c>
      <c r="AK45" s="153"/>
      <c r="AL45" s="153"/>
      <c r="AM45" s="153"/>
      <c r="AN45" s="153"/>
      <c r="AO45" s="153"/>
      <c r="AP45" s="153"/>
      <c r="AQ45" s="153"/>
      <c r="AR45" s="99">
        <f t="shared" si="21"/>
        <v>0</v>
      </c>
    </row>
    <row r="46" spans="1:44" ht="15">
      <c r="A46" s="97" t="s">
        <v>464</v>
      </c>
      <c r="B46" s="98"/>
      <c r="C46" s="98"/>
      <c r="D46" s="153"/>
      <c r="E46" s="105">
        <f t="shared" si="14"/>
        <v>0</v>
      </c>
      <c r="F46" s="153">
        <v>13369</v>
      </c>
      <c r="G46" s="153"/>
      <c r="H46" s="99">
        <f t="shared" si="15"/>
        <v>13369</v>
      </c>
      <c r="I46" s="153"/>
      <c r="J46" s="153"/>
      <c r="K46" s="153"/>
      <c r="L46" s="98"/>
      <c r="M46" s="153">
        <f t="shared" si="16"/>
        <v>0</v>
      </c>
      <c r="N46" s="153"/>
      <c r="O46" s="153"/>
      <c r="P46" s="153"/>
      <c r="Q46" s="153"/>
      <c r="R46" s="153"/>
      <c r="S46" s="99">
        <f t="shared" si="22"/>
        <v>0</v>
      </c>
      <c r="T46" s="153">
        <v>6966</v>
      </c>
      <c r="U46" s="153"/>
      <c r="V46" s="153"/>
      <c r="W46" s="99">
        <f t="shared" si="17"/>
        <v>6966</v>
      </c>
      <c r="X46" s="153"/>
      <c r="Y46" s="153"/>
      <c r="Z46" s="153"/>
      <c r="AA46" s="153"/>
      <c r="AB46" s="153"/>
      <c r="AC46" s="153"/>
      <c r="AD46" s="153"/>
      <c r="AE46" s="99">
        <f t="shared" si="23"/>
        <v>0</v>
      </c>
      <c r="AF46" s="105">
        <f t="shared" si="19"/>
        <v>20335</v>
      </c>
      <c r="AG46" s="153"/>
      <c r="AH46" s="153"/>
      <c r="AI46" s="105">
        <f>SUM(AF46:AH46)</f>
        <v>20335</v>
      </c>
      <c r="AJ46" s="97" t="s">
        <v>464</v>
      </c>
      <c r="AK46" s="153"/>
      <c r="AL46" s="153"/>
      <c r="AM46" s="153"/>
      <c r="AN46" s="153"/>
      <c r="AO46" s="153"/>
      <c r="AP46" s="153"/>
      <c r="AQ46" s="153"/>
      <c r="AR46" s="99">
        <f t="shared" si="21"/>
        <v>0</v>
      </c>
    </row>
    <row r="47" spans="1:44" ht="15">
      <c r="A47" s="97" t="s">
        <v>448</v>
      </c>
      <c r="B47" s="98"/>
      <c r="C47" s="98"/>
      <c r="D47" s="153"/>
      <c r="E47" s="105">
        <f t="shared" si="14"/>
        <v>0</v>
      </c>
      <c r="F47" s="153"/>
      <c r="G47" s="153"/>
      <c r="H47" s="99">
        <f t="shared" si="15"/>
        <v>0</v>
      </c>
      <c r="I47" s="153"/>
      <c r="J47" s="153"/>
      <c r="K47" s="153"/>
      <c r="L47" s="98"/>
      <c r="M47" s="153">
        <f t="shared" si="16"/>
        <v>18</v>
      </c>
      <c r="N47" s="153"/>
      <c r="O47" s="153"/>
      <c r="P47" s="153"/>
      <c r="Q47" s="153"/>
      <c r="R47" s="153"/>
      <c r="S47" s="99">
        <f t="shared" si="22"/>
        <v>18</v>
      </c>
      <c r="T47" s="153"/>
      <c r="U47" s="153"/>
      <c r="V47" s="153"/>
      <c r="W47" s="99">
        <f t="shared" si="17"/>
        <v>0</v>
      </c>
      <c r="X47" s="153"/>
      <c r="Y47" s="153"/>
      <c r="Z47" s="153"/>
      <c r="AA47" s="153"/>
      <c r="AB47" s="153"/>
      <c r="AC47" s="153"/>
      <c r="AD47" s="153"/>
      <c r="AE47" s="99">
        <f t="shared" si="23"/>
        <v>0</v>
      </c>
      <c r="AF47" s="105">
        <f t="shared" si="19"/>
        <v>18</v>
      </c>
      <c r="AG47" s="153"/>
      <c r="AH47" s="153"/>
      <c r="AI47" s="105">
        <f aca="true" t="shared" si="24" ref="AI47:AI53">SUM(AF47:AH47)</f>
        <v>18</v>
      </c>
      <c r="AJ47" s="97" t="s">
        <v>448</v>
      </c>
      <c r="AK47" s="153"/>
      <c r="AL47" s="153"/>
      <c r="AM47" s="153"/>
      <c r="AN47" s="153"/>
      <c r="AO47" s="153"/>
      <c r="AP47" s="153"/>
      <c r="AQ47" s="153">
        <v>18</v>
      </c>
      <c r="AR47" s="99">
        <f t="shared" si="21"/>
        <v>18</v>
      </c>
    </row>
    <row r="48" spans="1:44" ht="15">
      <c r="A48" s="97" t="s">
        <v>497</v>
      </c>
      <c r="B48" s="98"/>
      <c r="C48" s="98"/>
      <c r="D48" s="153"/>
      <c r="E48" s="105">
        <f>SUM(B48:D48)</f>
        <v>0</v>
      </c>
      <c r="F48" s="153"/>
      <c r="G48" s="153"/>
      <c r="H48" s="99">
        <f>SUM(F48:G48)</f>
        <v>0</v>
      </c>
      <c r="I48" s="153"/>
      <c r="J48" s="153"/>
      <c r="K48" s="153"/>
      <c r="L48" s="98"/>
      <c r="M48" s="153">
        <f>AR48</f>
        <v>22460</v>
      </c>
      <c r="N48" s="153"/>
      <c r="O48" s="153"/>
      <c r="P48" s="153"/>
      <c r="Q48" s="153"/>
      <c r="R48" s="153"/>
      <c r="S48" s="99">
        <f>SUM(I48:R48)</f>
        <v>22460</v>
      </c>
      <c r="T48" s="153"/>
      <c r="U48" s="153"/>
      <c r="V48" s="153"/>
      <c r="W48" s="99">
        <f>SUM(T48:V48)</f>
        <v>0</v>
      </c>
      <c r="X48" s="153"/>
      <c r="Y48" s="153"/>
      <c r="Z48" s="153"/>
      <c r="AA48" s="153"/>
      <c r="AB48" s="153"/>
      <c r="AC48" s="153"/>
      <c r="AD48" s="153"/>
      <c r="AE48" s="99">
        <f>SUM(X48:AD48)</f>
        <v>0</v>
      </c>
      <c r="AF48" s="105">
        <f t="shared" si="19"/>
        <v>22460</v>
      </c>
      <c r="AG48" s="153"/>
      <c r="AH48" s="153"/>
      <c r="AI48" s="105">
        <f>SUM(AF48:AH48)</f>
        <v>22460</v>
      </c>
      <c r="AJ48" s="97" t="s">
        <v>497</v>
      </c>
      <c r="AK48" s="153"/>
      <c r="AL48" s="153">
        <v>15200</v>
      </c>
      <c r="AM48" s="153"/>
      <c r="AN48" s="153">
        <v>4700</v>
      </c>
      <c r="AO48" s="153">
        <v>2560</v>
      </c>
      <c r="AP48" s="153"/>
      <c r="AQ48" s="153"/>
      <c r="AR48" s="99">
        <f t="shared" si="21"/>
        <v>22460</v>
      </c>
    </row>
    <row r="49" spans="1:44" ht="15">
      <c r="A49" s="97" t="s">
        <v>312</v>
      </c>
      <c r="B49" s="98"/>
      <c r="C49" s="98"/>
      <c r="D49" s="153"/>
      <c r="E49" s="105">
        <f t="shared" si="14"/>
        <v>0</v>
      </c>
      <c r="F49" s="153"/>
      <c r="G49" s="153"/>
      <c r="H49" s="99">
        <f t="shared" si="15"/>
        <v>0</v>
      </c>
      <c r="I49" s="153"/>
      <c r="J49" s="153"/>
      <c r="K49" s="153"/>
      <c r="L49" s="98"/>
      <c r="M49" s="153">
        <f t="shared" si="16"/>
        <v>0</v>
      </c>
      <c r="N49" s="153"/>
      <c r="O49" s="153"/>
      <c r="P49" s="153"/>
      <c r="Q49" s="153"/>
      <c r="R49" s="153"/>
      <c r="S49" s="99">
        <f t="shared" si="22"/>
        <v>0</v>
      </c>
      <c r="T49" s="153"/>
      <c r="U49" s="153">
        <v>63528</v>
      </c>
      <c r="V49" s="153"/>
      <c r="W49" s="99">
        <f t="shared" si="17"/>
        <v>63528</v>
      </c>
      <c r="X49" s="153"/>
      <c r="Y49" s="153">
        <v>2067759</v>
      </c>
      <c r="Z49" s="153"/>
      <c r="AA49" s="153">
        <v>2501854</v>
      </c>
      <c r="AB49" s="153"/>
      <c r="AC49" s="153"/>
      <c r="AD49" s="153"/>
      <c r="AE49" s="99">
        <f t="shared" si="23"/>
        <v>4569613</v>
      </c>
      <c r="AF49" s="105">
        <f t="shared" si="19"/>
        <v>4633141</v>
      </c>
      <c r="AG49" s="153">
        <v>1369663</v>
      </c>
      <c r="AH49" s="153"/>
      <c r="AI49" s="105">
        <f t="shared" si="24"/>
        <v>6002804</v>
      </c>
      <c r="AJ49" s="97" t="s">
        <v>312</v>
      </c>
      <c r="AK49" s="153"/>
      <c r="AL49" s="153"/>
      <c r="AM49" s="153"/>
      <c r="AN49" s="153"/>
      <c r="AO49" s="153"/>
      <c r="AP49" s="153"/>
      <c r="AQ49" s="153"/>
      <c r="AR49" s="99">
        <f t="shared" si="21"/>
        <v>0</v>
      </c>
    </row>
    <row r="50" spans="1:44" ht="15">
      <c r="A50" s="97" t="s">
        <v>309</v>
      </c>
      <c r="B50" s="98"/>
      <c r="C50" s="98"/>
      <c r="D50" s="153">
        <v>6350</v>
      </c>
      <c r="E50" s="105">
        <f t="shared" si="14"/>
        <v>6350</v>
      </c>
      <c r="F50" s="153"/>
      <c r="G50" s="153"/>
      <c r="H50" s="99">
        <f t="shared" si="15"/>
        <v>0</v>
      </c>
      <c r="I50" s="153"/>
      <c r="J50" s="153"/>
      <c r="K50" s="153"/>
      <c r="L50" s="98"/>
      <c r="M50" s="153">
        <f t="shared" si="16"/>
        <v>0</v>
      </c>
      <c r="N50" s="153"/>
      <c r="O50" s="153"/>
      <c r="P50" s="153"/>
      <c r="Q50" s="153"/>
      <c r="R50" s="153"/>
      <c r="S50" s="99">
        <f t="shared" si="22"/>
        <v>0</v>
      </c>
      <c r="T50" s="153"/>
      <c r="U50" s="153">
        <v>3381</v>
      </c>
      <c r="V50" s="153">
        <v>3311</v>
      </c>
      <c r="W50" s="99">
        <f t="shared" si="17"/>
        <v>6692</v>
      </c>
      <c r="X50" s="153"/>
      <c r="Y50" s="153"/>
      <c r="Z50" s="153"/>
      <c r="AA50" s="153"/>
      <c r="AB50" s="153"/>
      <c r="AC50" s="153"/>
      <c r="AD50" s="153"/>
      <c r="AE50" s="99">
        <f t="shared" si="23"/>
        <v>0</v>
      </c>
      <c r="AF50" s="105">
        <f t="shared" si="19"/>
        <v>6692</v>
      </c>
      <c r="AG50" s="153"/>
      <c r="AH50" s="153"/>
      <c r="AI50" s="105">
        <f t="shared" si="24"/>
        <v>6692</v>
      </c>
      <c r="AJ50" s="97" t="s">
        <v>309</v>
      </c>
      <c r="AK50" s="153"/>
      <c r="AL50" s="153"/>
      <c r="AM50" s="153"/>
      <c r="AN50" s="153"/>
      <c r="AO50" s="153"/>
      <c r="AP50" s="153"/>
      <c r="AQ50" s="153"/>
      <c r="AR50" s="99">
        <f t="shared" si="21"/>
        <v>0</v>
      </c>
    </row>
    <row r="51" spans="1:44" ht="15">
      <c r="A51" s="97" t="s">
        <v>313</v>
      </c>
      <c r="B51" s="98"/>
      <c r="C51" s="98"/>
      <c r="D51" s="153">
        <v>3520</v>
      </c>
      <c r="E51" s="105">
        <f t="shared" si="14"/>
        <v>3520</v>
      </c>
      <c r="F51" s="153"/>
      <c r="G51" s="153"/>
      <c r="H51" s="99">
        <f t="shared" si="15"/>
        <v>0</v>
      </c>
      <c r="I51" s="153"/>
      <c r="J51" s="153"/>
      <c r="K51" s="153"/>
      <c r="L51" s="98"/>
      <c r="M51" s="153">
        <f t="shared" si="16"/>
        <v>0</v>
      </c>
      <c r="N51" s="153"/>
      <c r="O51" s="153"/>
      <c r="P51" s="153"/>
      <c r="Q51" s="153"/>
      <c r="R51" s="153"/>
      <c r="S51" s="99">
        <f t="shared" si="22"/>
        <v>0</v>
      </c>
      <c r="T51" s="153"/>
      <c r="U51" s="153">
        <v>5279</v>
      </c>
      <c r="V51" s="153">
        <v>5171</v>
      </c>
      <c r="W51" s="99">
        <f t="shared" si="17"/>
        <v>10450</v>
      </c>
      <c r="X51" s="153"/>
      <c r="Y51" s="153"/>
      <c r="Z51" s="153"/>
      <c r="AA51" s="153"/>
      <c r="AB51" s="153"/>
      <c r="AC51" s="153"/>
      <c r="AD51" s="153"/>
      <c r="AE51" s="99">
        <f t="shared" si="23"/>
        <v>0</v>
      </c>
      <c r="AF51" s="105">
        <f t="shared" si="19"/>
        <v>10450</v>
      </c>
      <c r="AG51" s="153"/>
      <c r="AH51" s="153"/>
      <c r="AI51" s="105">
        <f t="shared" si="24"/>
        <v>10450</v>
      </c>
      <c r="AJ51" s="97" t="s">
        <v>313</v>
      </c>
      <c r="AK51" s="153"/>
      <c r="AL51" s="153"/>
      <c r="AM51" s="153"/>
      <c r="AN51" s="153"/>
      <c r="AO51" s="153"/>
      <c r="AP51" s="153"/>
      <c r="AQ51" s="153"/>
      <c r="AR51" s="99">
        <f t="shared" si="21"/>
        <v>0</v>
      </c>
    </row>
    <row r="52" spans="1:44" ht="15">
      <c r="A52" s="97" t="s">
        <v>406</v>
      </c>
      <c r="B52" s="98"/>
      <c r="C52" s="98"/>
      <c r="D52" s="153"/>
      <c r="E52" s="105">
        <f t="shared" si="14"/>
        <v>0</v>
      </c>
      <c r="F52" s="153"/>
      <c r="G52" s="153"/>
      <c r="H52" s="99">
        <f t="shared" si="15"/>
        <v>0</v>
      </c>
      <c r="I52" s="153"/>
      <c r="J52" s="153"/>
      <c r="K52" s="153"/>
      <c r="L52" s="98"/>
      <c r="M52" s="153">
        <f t="shared" si="16"/>
        <v>0</v>
      </c>
      <c r="N52" s="153"/>
      <c r="O52" s="153"/>
      <c r="P52" s="153"/>
      <c r="Q52" s="153"/>
      <c r="R52" s="153"/>
      <c r="S52" s="99">
        <f t="shared" si="22"/>
        <v>0</v>
      </c>
      <c r="T52" s="153"/>
      <c r="U52" s="153"/>
      <c r="V52" s="153"/>
      <c r="W52" s="99">
        <f t="shared" si="17"/>
        <v>0</v>
      </c>
      <c r="X52" s="153"/>
      <c r="Y52" s="153"/>
      <c r="Z52" s="153"/>
      <c r="AA52" s="153"/>
      <c r="AB52" s="153"/>
      <c r="AC52" s="153"/>
      <c r="AD52" s="153"/>
      <c r="AE52" s="99">
        <f t="shared" si="23"/>
        <v>0</v>
      </c>
      <c r="AF52" s="105">
        <f t="shared" si="19"/>
        <v>0</v>
      </c>
      <c r="AG52" s="153"/>
      <c r="AH52" s="153"/>
      <c r="AI52" s="105">
        <f t="shared" si="24"/>
        <v>0</v>
      </c>
      <c r="AJ52" s="97" t="s">
        <v>406</v>
      </c>
      <c r="AK52" s="153"/>
      <c r="AL52" s="153"/>
      <c r="AM52" s="153"/>
      <c r="AN52" s="153"/>
      <c r="AO52" s="153"/>
      <c r="AP52" s="153"/>
      <c r="AQ52" s="153"/>
      <c r="AR52" s="99">
        <f t="shared" si="21"/>
        <v>0</v>
      </c>
    </row>
    <row r="53" spans="1:44" ht="15">
      <c r="A53" s="97" t="s">
        <v>465</v>
      </c>
      <c r="B53" s="98"/>
      <c r="C53" s="98"/>
      <c r="D53" s="98"/>
      <c r="E53" s="105">
        <f t="shared" si="14"/>
        <v>0</v>
      </c>
      <c r="F53" s="153"/>
      <c r="G53" s="153"/>
      <c r="H53" s="99">
        <f t="shared" si="15"/>
        <v>0</v>
      </c>
      <c r="I53" s="153"/>
      <c r="J53" s="153"/>
      <c r="K53" s="153"/>
      <c r="L53" s="98"/>
      <c r="M53" s="153">
        <f t="shared" si="16"/>
        <v>0</v>
      </c>
      <c r="N53" s="153"/>
      <c r="O53" s="153"/>
      <c r="P53" s="153"/>
      <c r="Q53" s="153"/>
      <c r="R53" s="153"/>
      <c r="S53" s="99">
        <f t="shared" si="22"/>
        <v>0</v>
      </c>
      <c r="T53" s="153"/>
      <c r="U53" s="153"/>
      <c r="V53" s="153"/>
      <c r="W53" s="99">
        <f t="shared" si="17"/>
        <v>0</v>
      </c>
      <c r="X53" s="153"/>
      <c r="Y53" s="153">
        <v>58560</v>
      </c>
      <c r="Z53" s="153"/>
      <c r="AA53" s="153">
        <v>32988</v>
      </c>
      <c r="AB53" s="153"/>
      <c r="AC53" s="153"/>
      <c r="AD53" s="153"/>
      <c r="AE53" s="99">
        <f t="shared" si="23"/>
        <v>91548</v>
      </c>
      <c r="AF53" s="105">
        <f t="shared" si="19"/>
        <v>91548</v>
      </c>
      <c r="AG53" s="153"/>
      <c r="AH53" s="153"/>
      <c r="AI53" s="105">
        <f t="shared" si="24"/>
        <v>91548</v>
      </c>
      <c r="AJ53" s="97" t="s">
        <v>465</v>
      </c>
      <c r="AK53" s="153"/>
      <c r="AL53" s="153"/>
      <c r="AM53" s="153"/>
      <c r="AN53" s="153"/>
      <c r="AO53" s="153"/>
      <c r="AP53" s="153"/>
      <c r="AQ53" s="153"/>
      <c r="AR53" s="99">
        <f t="shared" si="21"/>
        <v>0</v>
      </c>
    </row>
    <row r="54" spans="1:44" ht="15">
      <c r="A54" s="103" t="s">
        <v>297</v>
      </c>
      <c r="B54" s="104">
        <f>SUM(B32:B53)</f>
        <v>0</v>
      </c>
      <c r="C54" s="104">
        <f>SUM(C32:C53)</f>
        <v>0</v>
      </c>
      <c r="D54" s="104">
        <f>SUM(D32:D53)</f>
        <v>10293</v>
      </c>
      <c r="E54" s="104">
        <f t="shared" si="14"/>
        <v>10293</v>
      </c>
      <c r="F54" s="104">
        <f aca="true" t="shared" si="25" ref="F54:AH54">SUM(F32:F53)</f>
        <v>73339</v>
      </c>
      <c r="G54" s="104">
        <f t="shared" si="25"/>
        <v>0</v>
      </c>
      <c r="H54" s="104">
        <f t="shared" si="25"/>
        <v>73339</v>
      </c>
      <c r="I54" s="104">
        <f t="shared" si="25"/>
        <v>1152</v>
      </c>
      <c r="J54" s="104">
        <f t="shared" si="25"/>
        <v>9444</v>
      </c>
      <c r="K54" s="104">
        <f t="shared" si="25"/>
        <v>93713</v>
      </c>
      <c r="L54" s="104">
        <f t="shared" si="25"/>
        <v>0</v>
      </c>
      <c r="M54" s="104">
        <f t="shared" si="25"/>
        <v>489479</v>
      </c>
      <c r="N54" s="104">
        <f t="shared" si="25"/>
        <v>0</v>
      </c>
      <c r="O54" s="104">
        <f t="shared" si="25"/>
        <v>82089</v>
      </c>
      <c r="P54" s="104">
        <f t="shared" si="25"/>
        <v>17196</v>
      </c>
      <c r="Q54" s="104">
        <f t="shared" si="25"/>
        <v>415312</v>
      </c>
      <c r="R54" s="104">
        <f t="shared" si="25"/>
        <v>148231</v>
      </c>
      <c r="S54" s="104">
        <f t="shared" si="25"/>
        <v>1256616</v>
      </c>
      <c r="T54" s="104">
        <f t="shared" si="25"/>
        <v>7058</v>
      </c>
      <c r="U54" s="104">
        <f t="shared" si="25"/>
        <v>150770</v>
      </c>
      <c r="V54" s="104">
        <f t="shared" si="25"/>
        <v>41942</v>
      </c>
      <c r="W54" s="104">
        <f t="shared" si="25"/>
        <v>199770</v>
      </c>
      <c r="X54" s="104">
        <f t="shared" si="25"/>
        <v>0</v>
      </c>
      <c r="Y54" s="104">
        <f t="shared" si="25"/>
        <v>2332579</v>
      </c>
      <c r="Z54" s="104">
        <f t="shared" si="25"/>
        <v>14934</v>
      </c>
      <c r="AA54" s="104">
        <f t="shared" si="25"/>
        <v>2582132</v>
      </c>
      <c r="AB54" s="104">
        <f t="shared" si="25"/>
        <v>0</v>
      </c>
      <c r="AC54" s="104">
        <f t="shared" si="25"/>
        <v>0</v>
      </c>
      <c r="AD54" s="104">
        <f t="shared" si="25"/>
        <v>10080</v>
      </c>
      <c r="AE54" s="104">
        <f t="shared" si="25"/>
        <v>4939725</v>
      </c>
      <c r="AF54" s="104">
        <f t="shared" si="25"/>
        <v>6469450</v>
      </c>
      <c r="AG54" s="104">
        <f t="shared" si="25"/>
        <v>1404405</v>
      </c>
      <c r="AH54" s="104">
        <f t="shared" si="25"/>
        <v>3367</v>
      </c>
      <c r="AI54" s="104">
        <f>SUM(AF54:AG54)</f>
        <v>7873855</v>
      </c>
      <c r="AJ54" s="103" t="s">
        <v>297</v>
      </c>
      <c r="AK54" s="104">
        <f aca="true" t="shared" si="26" ref="AK54:AR54">SUM(AK32:AK53)</f>
        <v>66939</v>
      </c>
      <c r="AL54" s="104">
        <f t="shared" si="26"/>
        <v>137264</v>
      </c>
      <c r="AM54" s="104">
        <f t="shared" si="26"/>
        <v>70147</v>
      </c>
      <c r="AN54" s="104">
        <f t="shared" si="26"/>
        <v>88043</v>
      </c>
      <c r="AO54" s="104">
        <f t="shared" si="26"/>
        <v>51996</v>
      </c>
      <c r="AP54" s="104">
        <f t="shared" si="26"/>
        <v>62441</v>
      </c>
      <c r="AQ54" s="104">
        <f t="shared" si="26"/>
        <v>12649</v>
      </c>
      <c r="AR54" s="104">
        <f t="shared" si="26"/>
        <v>489479</v>
      </c>
    </row>
    <row r="56" spans="4:16" ht="16.5">
      <c r="D56" s="3" t="s">
        <v>320</v>
      </c>
      <c r="E56" s="3"/>
      <c r="F56" s="3"/>
      <c r="G56" s="9"/>
      <c r="H56" s="10"/>
      <c r="I56" s="3"/>
      <c r="J56" s="155"/>
      <c r="K56" s="155"/>
      <c r="L56" s="155"/>
      <c r="M56" s="155"/>
      <c r="N56" s="155"/>
      <c r="O56" s="3" t="s">
        <v>326</v>
      </c>
      <c r="P56" s="155"/>
    </row>
    <row r="57" spans="4:16" ht="16.5">
      <c r="D57" s="3" t="s">
        <v>322</v>
      </c>
      <c r="E57" s="3"/>
      <c r="F57" s="3"/>
      <c r="G57" s="3"/>
      <c r="H57" s="3"/>
      <c r="I57" s="3"/>
      <c r="J57" s="155"/>
      <c r="K57" s="155"/>
      <c r="L57" s="155"/>
      <c r="M57" s="155"/>
      <c r="N57" s="155"/>
      <c r="O57" s="3" t="s">
        <v>323</v>
      </c>
      <c r="P57" s="155"/>
    </row>
  </sheetData>
  <printOptions/>
  <pageMargins left="0.19" right="0.16" top="0.24" bottom="0.17" header="0.22" footer="0.1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A1">
      <selection activeCell="F16" sqref="F16"/>
    </sheetView>
  </sheetViews>
  <sheetFormatPr defaultColWidth="9.140625" defaultRowHeight="12"/>
  <cols>
    <col min="1" max="1" width="38.28125" style="1" customWidth="1"/>
    <col min="2" max="2" width="5.7109375" style="1" customWidth="1"/>
    <col min="3" max="3" width="11.00390625" style="1" customWidth="1"/>
    <col min="4" max="4" width="8.7109375" style="1" customWidth="1"/>
    <col min="5" max="5" width="11.140625" style="1" customWidth="1"/>
    <col min="6" max="6" width="9.140625" style="1" customWidth="1"/>
    <col min="7" max="7" width="8.140625" style="1" customWidth="1"/>
    <col min="8" max="8" width="8.28125" style="1" bestFit="1" customWidth="1"/>
    <col min="9" max="9" width="8.7109375" style="1" bestFit="1" customWidth="1"/>
    <col min="10" max="10" width="8.421875" style="1" customWidth="1"/>
    <col min="11" max="11" width="7.421875" style="1" customWidth="1"/>
    <col min="12" max="12" width="7.28125" style="1" customWidth="1"/>
    <col min="13" max="13" width="10.8515625" style="1" customWidth="1"/>
    <col min="14" max="14" width="8.7109375" style="1" bestFit="1" customWidth="1"/>
    <col min="15" max="15" width="10.421875" style="1" customWidth="1"/>
    <col min="16" max="16" width="9.8515625" style="1" customWidth="1"/>
    <col min="17" max="17" width="9.140625" style="1" customWidth="1"/>
    <col min="18" max="18" width="10.140625" style="1" bestFit="1" customWidth="1"/>
    <col min="19" max="19" width="11.140625" style="1" bestFit="1" customWidth="1"/>
    <col min="20" max="16384" width="9.28125" style="1" customWidth="1"/>
  </cols>
  <sheetData>
    <row r="1" spans="6:17" ht="15.75">
      <c r="F1" s="306" t="s">
        <v>76</v>
      </c>
      <c r="G1" s="306"/>
      <c r="H1" s="306"/>
      <c r="I1" s="306"/>
      <c r="P1" s="2"/>
      <c r="Q1" s="188" t="s">
        <v>499</v>
      </c>
    </row>
    <row r="2" spans="1:17" ht="12.75">
      <c r="A2" s="307" t="s">
        <v>500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7" ht="12.75">
      <c r="A3" s="319" t="s">
        <v>501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2.75">
      <c r="A4" s="190"/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81"/>
      <c r="O4" s="190"/>
      <c r="P4" s="192"/>
      <c r="Q4" s="192"/>
    </row>
    <row r="5" spans="1:17" ht="12.75" customHeight="1">
      <c r="A5" s="320" t="s">
        <v>502</v>
      </c>
      <c r="B5" s="320" t="s">
        <v>503</v>
      </c>
      <c r="C5" s="320" t="s">
        <v>504</v>
      </c>
      <c r="D5" s="320"/>
      <c r="E5" s="320"/>
      <c r="F5" s="320"/>
      <c r="G5" s="320"/>
      <c r="H5" s="320" t="s">
        <v>505</v>
      </c>
      <c r="I5" s="320"/>
      <c r="J5" s="320"/>
      <c r="K5" s="320"/>
      <c r="L5" s="320"/>
      <c r="M5" s="320" t="s">
        <v>506</v>
      </c>
      <c r="N5" s="320"/>
      <c r="O5" s="320"/>
      <c r="P5" s="320"/>
      <c r="Q5" s="320"/>
    </row>
    <row r="6" spans="1:17" ht="11.25" customHeight="1">
      <c r="A6" s="320"/>
      <c r="B6" s="320"/>
      <c r="C6" s="320" t="s">
        <v>1</v>
      </c>
      <c r="D6" s="320" t="s">
        <v>507</v>
      </c>
      <c r="E6" s="320"/>
      <c r="F6" s="320"/>
      <c r="G6" s="320"/>
      <c r="H6" s="320" t="s">
        <v>1</v>
      </c>
      <c r="I6" s="320" t="s">
        <v>507</v>
      </c>
      <c r="J6" s="320"/>
      <c r="K6" s="320"/>
      <c r="L6" s="320"/>
      <c r="M6" s="320" t="s">
        <v>1</v>
      </c>
      <c r="N6" s="320" t="s">
        <v>507</v>
      </c>
      <c r="O6" s="320"/>
      <c r="P6" s="320"/>
      <c r="Q6" s="320"/>
    </row>
    <row r="7" spans="1:17" ht="11.25" customHeight="1">
      <c r="A7" s="320"/>
      <c r="B7" s="320"/>
      <c r="C7" s="320"/>
      <c r="D7" s="320" t="s">
        <v>508</v>
      </c>
      <c r="E7" s="320" t="s">
        <v>509</v>
      </c>
      <c r="F7" s="320"/>
      <c r="G7" s="320"/>
      <c r="H7" s="320"/>
      <c r="I7" s="320" t="s">
        <v>508</v>
      </c>
      <c r="J7" s="320" t="s">
        <v>509</v>
      </c>
      <c r="K7" s="320"/>
      <c r="L7" s="320"/>
      <c r="M7" s="320"/>
      <c r="N7" s="320" t="s">
        <v>508</v>
      </c>
      <c r="O7" s="320" t="s">
        <v>509</v>
      </c>
      <c r="P7" s="320"/>
      <c r="Q7" s="320"/>
    </row>
    <row r="8" spans="1:17" ht="25.5">
      <c r="A8" s="320"/>
      <c r="B8" s="320"/>
      <c r="C8" s="320"/>
      <c r="D8" s="320"/>
      <c r="E8" s="193" t="s">
        <v>510</v>
      </c>
      <c r="F8" s="193" t="s">
        <v>511</v>
      </c>
      <c r="G8" s="194" t="s">
        <v>512</v>
      </c>
      <c r="H8" s="320"/>
      <c r="I8" s="320"/>
      <c r="J8" s="193" t="s">
        <v>510</v>
      </c>
      <c r="K8" s="193" t="s">
        <v>511</v>
      </c>
      <c r="L8" s="194" t="s">
        <v>512</v>
      </c>
      <c r="M8" s="320"/>
      <c r="N8" s="320"/>
      <c r="O8" s="193" t="s">
        <v>510</v>
      </c>
      <c r="P8" s="193" t="s">
        <v>511</v>
      </c>
      <c r="Q8" s="194" t="s">
        <v>512</v>
      </c>
    </row>
    <row r="9" spans="1:17" ht="12.75">
      <c r="A9" s="195" t="s">
        <v>0</v>
      </c>
      <c r="B9" s="196"/>
      <c r="C9" s="197">
        <f>SUM(C10:C14)</f>
        <v>11888072</v>
      </c>
      <c r="D9" s="197">
        <f aca="true" t="shared" si="0" ref="D9:Q9">SUM(D10:D14)</f>
        <v>318200</v>
      </c>
      <c r="E9" s="197">
        <f t="shared" si="0"/>
        <v>5486835</v>
      </c>
      <c r="F9" s="197">
        <f t="shared" si="0"/>
        <v>6075937</v>
      </c>
      <c r="G9" s="197">
        <f t="shared" si="0"/>
        <v>7100</v>
      </c>
      <c r="H9" s="197">
        <f t="shared" si="0"/>
        <v>523131</v>
      </c>
      <c r="I9" s="197">
        <f t="shared" si="0"/>
        <v>0</v>
      </c>
      <c r="J9" s="197">
        <f t="shared" si="0"/>
        <v>523131</v>
      </c>
      <c r="K9" s="197">
        <f t="shared" si="0"/>
        <v>0</v>
      </c>
      <c r="L9" s="197">
        <f t="shared" si="0"/>
        <v>0</v>
      </c>
      <c r="M9" s="197">
        <f t="shared" si="0"/>
        <v>11364941</v>
      </c>
      <c r="N9" s="197">
        <f t="shared" si="0"/>
        <v>318200</v>
      </c>
      <c r="O9" s="197">
        <f t="shared" si="0"/>
        <v>4963704</v>
      </c>
      <c r="P9" s="197">
        <f t="shared" si="0"/>
        <v>6075937</v>
      </c>
      <c r="Q9" s="197">
        <f t="shared" si="0"/>
        <v>7100</v>
      </c>
    </row>
    <row r="10" spans="1:17" ht="12.75">
      <c r="A10" s="198">
        <v>5100</v>
      </c>
      <c r="B10" s="199"/>
      <c r="C10" s="200">
        <f aca="true" t="shared" si="1" ref="C10:G14">SUM(H10+M10)</f>
        <v>10568338</v>
      </c>
      <c r="D10" s="200">
        <f t="shared" si="1"/>
        <v>212000</v>
      </c>
      <c r="E10" s="200">
        <f t="shared" si="1"/>
        <v>4424219</v>
      </c>
      <c r="F10" s="200">
        <f t="shared" si="1"/>
        <v>5932119</v>
      </c>
      <c r="G10" s="200">
        <f t="shared" si="1"/>
        <v>0</v>
      </c>
      <c r="H10" s="200">
        <f>SUM(I10:L10)</f>
        <v>485000</v>
      </c>
      <c r="I10" s="200">
        <f>SUM(I15)</f>
        <v>0</v>
      </c>
      <c r="J10" s="200">
        <f>SUM(J15)</f>
        <v>485000</v>
      </c>
      <c r="K10" s="200">
        <f>SUM(K15)</f>
        <v>0</v>
      </c>
      <c r="L10" s="200">
        <f>SUM(L15)</f>
        <v>0</v>
      </c>
      <c r="M10" s="200">
        <f>SUM(N10:Q10)</f>
        <v>10083338</v>
      </c>
      <c r="N10" s="200">
        <f>SUM(N15)</f>
        <v>212000</v>
      </c>
      <c r="O10" s="200">
        <f>SUM(O15)</f>
        <v>3939219</v>
      </c>
      <c r="P10" s="200">
        <f>SUM(P15)</f>
        <v>5932119</v>
      </c>
      <c r="Q10" s="200">
        <f>SUM(Q15)</f>
        <v>0</v>
      </c>
    </row>
    <row r="11" spans="1:17" ht="12.75">
      <c r="A11" s="198">
        <v>5200</v>
      </c>
      <c r="B11" s="199"/>
      <c r="C11" s="200">
        <f t="shared" si="1"/>
        <v>1187916</v>
      </c>
      <c r="D11" s="200">
        <f t="shared" si="1"/>
        <v>106200</v>
      </c>
      <c r="E11" s="200">
        <f t="shared" si="1"/>
        <v>968798</v>
      </c>
      <c r="F11" s="200">
        <f t="shared" si="1"/>
        <v>105818</v>
      </c>
      <c r="G11" s="200">
        <f t="shared" si="1"/>
        <v>7100</v>
      </c>
      <c r="H11" s="200">
        <f>SUM(I11:L11)</f>
        <v>38131</v>
      </c>
      <c r="I11" s="201">
        <f>SUM(I49)</f>
        <v>0</v>
      </c>
      <c r="J11" s="201">
        <f>SUM(J49)</f>
        <v>38131</v>
      </c>
      <c r="K11" s="201">
        <f>SUM(K49)</f>
        <v>0</v>
      </c>
      <c r="L11" s="201">
        <f>SUM(L49)</f>
        <v>0</v>
      </c>
      <c r="M11" s="200">
        <f>SUM(N11:Q11)</f>
        <v>1149785</v>
      </c>
      <c r="N11" s="200">
        <f>SUM(N49)</f>
        <v>106200</v>
      </c>
      <c r="O11" s="200">
        <f>SUM(O49)</f>
        <v>930667</v>
      </c>
      <c r="P11" s="200">
        <f>SUM(P49)</f>
        <v>105818</v>
      </c>
      <c r="Q11" s="200">
        <f>SUM(Q49)</f>
        <v>7100</v>
      </c>
    </row>
    <row r="12" spans="1:17" ht="12.75">
      <c r="A12" s="198">
        <v>5300</v>
      </c>
      <c r="B12" s="199"/>
      <c r="C12" s="200">
        <f t="shared" si="1"/>
        <v>91818</v>
      </c>
      <c r="D12" s="200">
        <f t="shared" si="1"/>
        <v>0</v>
      </c>
      <c r="E12" s="200">
        <f t="shared" si="1"/>
        <v>91818</v>
      </c>
      <c r="F12" s="200">
        <f t="shared" si="1"/>
        <v>0</v>
      </c>
      <c r="G12" s="200">
        <f t="shared" si="1"/>
        <v>0</v>
      </c>
      <c r="H12" s="200">
        <f>SUM(I12:L12)</f>
        <v>0</v>
      </c>
      <c r="I12" s="200">
        <f>SUM(I122)</f>
        <v>0</v>
      </c>
      <c r="J12" s="200">
        <f>SUM(J122)</f>
        <v>0</v>
      </c>
      <c r="K12" s="200">
        <f>SUM(K122)</f>
        <v>0</v>
      </c>
      <c r="L12" s="200">
        <f>SUM(L122)</f>
        <v>0</v>
      </c>
      <c r="M12" s="200">
        <f>SUM(N12:Q12)</f>
        <v>91818</v>
      </c>
      <c r="N12" s="200">
        <f>SUM(N122)</f>
        <v>0</v>
      </c>
      <c r="O12" s="200">
        <f>SUM(O122)</f>
        <v>91818</v>
      </c>
      <c r="P12" s="200">
        <f>SUM(P122)</f>
        <v>0</v>
      </c>
      <c r="Q12" s="200">
        <f>SUM(Q122)</f>
        <v>0</v>
      </c>
    </row>
    <row r="13" spans="1:17" ht="12.75">
      <c r="A13" s="198">
        <v>5400</v>
      </c>
      <c r="B13" s="199"/>
      <c r="C13" s="200">
        <f>SUM(H13+M13)</f>
        <v>0</v>
      </c>
      <c r="D13" s="200">
        <f t="shared" si="1"/>
        <v>0</v>
      </c>
      <c r="E13" s="200">
        <f t="shared" si="1"/>
        <v>0</v>
      </c>
      <c r="F13" s="200">
        <f t="shared" si="1"/>
        <v>0</v>
      </c>
      <c r="G13" s="200">
        <f t="shared" si="1"/>
        <v>0</v>
      </c>
      <c r="H13" s="200">
        <f>SUM(I13:L13)</f>
        <v>0</v>
      </c>
      <c r="I13" s="200">
        <f aca="true" t="shared" si="2" ref="I13:Q13">SUM(I134)</f>
        <v>0</v>
      </c>
      <c r="J13" s="200">
        <f t="shared" si="2"/>
        <v>0</v>
      </c>
      <c r="K13" s="200">
        <f t="shared" si="2"/>
        <v>0</v>
      </c>
      <c r="L13" s="200">
        <f t="shared" si="2"/>
        <v>0</v>
      </c>
      <c r="M13" s="200">
        <f>SUM(N13:Q13)</f>
        <v>0</v>
      </c>
      <c r="N13" s="200">
        <f t="shared" si="2"/>
        <v>0</v>
      </c>
      <c r="O13" s="200">
        <f t="shared" si="2"/>
        <v>0</v>
      </c>
      <c r="P13" s="200">
        <f t="shared" si="2"/>
        <v>0</v>
      </c>
      <c r="Q13" s="200">
        <f t="shared" si="2"/>
        <v>0</v>
      </c>
    </row>
    <row r="14" spans="1:17" ht="12.75">
      <c r="A14" s="198">
        <v>5500</v>
      </c>
      <c r="B14" s="199"/>
      <c r="C14" s="200">
        <f>SUM(H14+M14)</f>
        <v>40000</v>
      </c>
      <c r="D14" s="200">
        <f t="shared" si="1"/>
        <v>0</v>
      </c>
      <c r="E14" s="200">
        <f t="shared" si="1"/>
        <v>2000</v>
      </c>
      <c r="F14" s="200">
        <f t="shared" si="1"/>
        <v>38000</v>
      </c>
      <c r="G14" s="200">
        <f t="shared" si="1"/>
        <v>0</v>
      </c>
      <c r="H14" s="200">
        <f>SUM(I14:L14)</f>
        <v>0</v>
      </c>
      <c r="I14" s="200">
        <f>SUM(I138)</f>
        <v>0</v>
      </c>
      <c r="J14" s="200">
        <f>SUM(J138)</f>
        <v>0</v>
      </c>
      <c r="K14" s="200">
        <f>SUM(K138)</f>
        <v>0</v>
      </c>
      <c r="L14" s="200">
        <f>SUM(L138)</f>
        <v>0</v>
      </c>
      <c r="M14" s="200">
        <f>SUM(N14:Q14)</f>
        <v>40000</v>
      </c>
      <c r="N14" s="200">
        <f>SUM(N138)</f>
        <v>0</v>
      </c>
      <c r="O14" s="200">
        <f>SUM(O138)</f>
        <v>2000</v>
      </c>
      <c r="P14" s="200">
        <f>SUM(P138)</f>
        <v>38000</v>
      </c>
      <c r="Q14" s="200">
        <f>SUM(Q138)</f>
        <v>0</v>
      </c>
    </row>
    <row r="15" spans="1:17" ht="12.75">
      <c r="A15" s="195" t="s">
        <v>513</v>
      </c>
      <c r="B15" s="196"/>
      <c r="C15" s="202">
        <f aca="true" t="shared" si="3" ref="C15:Q15">SUM(C19+C22++C27+C45+C47+C25+C16)</f>
        <v>10568338</v>
      </c>
      <c r="D15" s="202">
        <f t="shared" si="3"/>
        <v>212000</v>
      </c>
      <c r="E15" s="202">
        <f t="shared" si="3"/>
        <v>4424219</v>
      </c>
      <c r="F15" s="202">
        <f t="shared" si="3"/>
        <v>5932119</v>
      </c>
      <c r="G15" s="202">
        <f t="shared" si="3"/>
        <v>0</v>
      </c>
      <c r="H15" s="202">
        <f t="shared" si="3"/>
        <v>485000</v>
      </c>
      <c r="I15" s="202">
        <f t="shared" si="3"/>
        <v>0</v>
      </c>
      <c r="J15" s="202">
        <f t="shared" si="3"/>
        <v>485000</v>
      </c>
      <c r="K15" s="202">
        <f t="shared" si="3"/>
        <v>0</v>
      </c>
      <c r="L15" s="202">
        <f t="shared" si="3"/>
        <v>0</v>
      </c>
      <c r="M15" s="202">
        <f t="shared" si="3"/>
        <v>10083338</v>
      </c>
      <c r="N15" s="202">
        <f t="shared" si="3"/>
        <v>212000</v>
      </c>
      <c r="O15" s="202">
        <f t="shared" si="3"/>
        <v>3939219</v>
      </c>
      <c r="P15" s="202">
        <f t="shared" si="3"/>
        <v>5932119</v>
      </c>
      <c r="Q15" s="202">
        <f t="shared" si="3"/>
        <v>0</v>
      </c>
    </row>
    <row r="16" spans="1:17" ht="12.75">
      <c r="A16" s="203" t="s">
        <v>514</v>
      </c>
      <c r="B16" s="204"/>
      <c r="C16" s="205">
        <f>C17</f>
        <v>0</v>
      </c>
      <c r="D16" s="205">
        <f aca="true" t="shared" si="4" ref="D16:Q17">D17</f>
        <v>0</v>
      </c>
      <c r="E16" s="205">
        <f t="shared" si="4"/>
        <v>0</v>
      </c>
      <c r="F16" s="205">
        <f t="shared" si="4"/>
        <v>0</v>
      </c>
      <c r="G16" s="205">
        <f t="shared" si="4"/>
        <v>0</v>
      </c>
      <c r="H16" s="205">
        <f t="shared" si="4"/>
        <v>0</v>
      </c>
      <c r="I16" s="205">
        <f t="shared" si="4"/>
        <v>0</v>
      </c>
      <c r="J16" s="205">
        <f t="shared" si="4"/>
        <v>0</v>
      </c>
      <c r="K16" s="205">
        <f t="shared" si="4"/>
        <v>0</v>
      </c>
      <c r="L16" s="205">
        <f t="shared" si="4"/>
        <v>0</v>
      </c>
      <c r="M16" s="205">
        <f t="shared" si="4"/>
        <v>0</v>
      </c>
      <c r="N16" s="205">
        <f t="shared" si="4"/>
        <v>0</v>
      </c>
      <c r="O16" s="205">
        <f t="shared" si="4"/>
        <v>0</v>
      </c>
      <c r="P16" s="205">
        <f t="shared" si="4"/>
        <v>0</v>
      </c>
      <c r="Q16" s="205">
        <f t="shared" si="4"/>
        <v>0</v>
      </c>
    </row>
    <row r="17" spans="1:17" ht="12.75">
      <c r="A17" s="206">
        <v>5100</v>
      </c>
      <c r="B17" s="204"/>
      <c r="C17" s="205">
        <f>C18</f>
        <v>0</v>
      </c>
      <c r="D17" s="205">
        <f t="shared" si="4"/>
        <v>0</v>
      </c>
      <c r="E17" s="205">
        <f t="shared" si="4"/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5">
        <f t="shared" si="4"/>
        <v>0</v>
      </c>
      <c r="K17" s="205">
        <f t="shared" si="4"/>
        <v>0</v>
      </c>
      <c r="L17" s="205">
        <f t="shared" si="4"/>
        <v>0</v>
      </c>
      <c r="M17" s="205">
        <f t="shared" si="4"/>
        <v>0</v>
      </c>
      <c r="N17" s="205">
        <f t="shared" si="4"/>
        <v>0</v>
      </c>
      <c r="O17" s="205">
        <f t="shared" si="4"/>
        <v>0</v>
      </c>
      <c r="P17" s="205">
        <f t="shared" si="4"/>
        <v>0</v>
      </c>
      <c r="Q17" s="205">
        <f t="shared" si="4"/>
        <v>0</v>
      </c>
    </row>
    <row r="18" spans="1:17" ht="12.75">
      <c r="A18" s="207"/>
      <c r="B18" s="208"/>
      <c r="C18" s="205">
        <f>SUM(H18+M18)</f>
        <v>0</v>
      </c>
      <c r="D18" s="205">
        <f>SUM(I18+N18)</f>
        <v>0</v>
      </c>
      <c r="E18" s="205">
        <f>SUM(J18+O18)</f>
        <v>0</v>
      </c>
      <c r="F18" s="205">
        <f>SUM(K18+P18)</f>
        <v>0</v>
      </c>
      <c r="G18" s="205">
        <f>SUM(L18+Q18)</f>
        <v>0</v>
      </c>
      <c r="H18" s="205">
        <f>SUM(I18:L18)</f>
        <v>0</v>
      </c>
      <c r="I18" s="209"/>
      <c r="J18" s="209"/>
      <c r="K18" s="209"/>
      <c r="L18" s="209"/>
      <c r="M18" s="205">
        <f>SUM(N18:Q18)</f>
        <v>0</v>
      </c>
      <c r="N18" s="209"/>
      <c r="O18" s="210"/>
      <c r="P18" s="209"/>
      <c r="Q18" s="209"/>
    </row>
    <row r="19" spans="1:17" ht="12.75">
      <c r="A19" s="203" t="s">
        <v>515</v>
      </c>
      <c r="B19" s="204"/>
      <c r="C19" s="205">
        <f aca="true" t="shared" si="5" ref="C19:G21">SUM(H19+M19)</f>
        <v>205000</v>
      </c>
      <c r="D19" s="205">
        <f t="shared" si="5"/>
        <v>0</v>
      </c>
      <c r="E19" s="205">
        <f t="shared" si="5"/>
        <v>205000</v>
      </c>
      <c r="F19" s="205">
        <f t="shared" si="5"/>
        <v>0</v>
      </c>
      <c r="G19" s="205">
        <f t="shared" si="5"/>
        <v>0</v>
      </c>
      <c r="H19" s="205">
        <f aca="true" t="shared" si="6" ref="H19:Q19">SUM(H20)</f>
        <v>205000</v>
      </c>
      <c r="I19" s="205">
        <f t="shared" si="6"/>
        <v>0</v>
      </c>
      <c r="J19" s="205">
        <f t="shared" si="6"/>
        <v>205000</v>
      </c>
      <c r="K19" s="205">
        <f t="shared" si="6"/>
        <v>0</v>
      </c>
      <c r="L19" s="205">
        <f t="shared" si="6"/>
        <v>0</v>
      </c>
      <c r="M19" s="205">
        <f t="shared" si="6"/>
        <v>0</v>
      </c>
      <c r="N19" s="205">
        <f t="shared" si="6"/>
        <v>0</v>
      </c>
      <c r="O19" s="205">
        <f t="shared" si="6"/>
        <v>0</v>
      </c>
      <c r="P19" s="205">
        <f t="shared" si="6"/>
        <v>0</v>
      </c>
      <c r="Q19" s="205">
        <f t="shared" si="6"/>
        <v>0</v>
      </c>
    </row>
    <row r="20" spans="1:17" ht="12.75">
      <c r="A20" s="206">
        <v>5100</v>
      </c>
      <c r="B20" s="211"/>
      <c r="C20" s="205">
        <f t="shared" si="5"/>
        <v>205000</v>
      </c>
      <c r="D20" s="205">
        <f t="shared" si="5"/>
        <v>0</v>
      </c>
      <c r="E20" s="205">
        <f t="shared" si="5"/>
        <v>205000</v>
      </c>
      <c r="F20" s="205">
        <f t="shared" si="5"/>
        <v>0</v>
      </c>
      <c r="G20" s="205">
        <f t="shared" si="5"/>
        <v>0</v>
      </c>
      <c r="H20" s="205">
        <f aca="true" t="shared" si="7" ref="H20:Q20">SUM(H21:H21)</f>
        <v>205000</v>
      </c>
      <c r="I20" s="205">
        <f t="shared" si="7"/>
        <v>0</v>
      </c>
      <c r="J20" s="205">
        <f t="shared" si="7"/>
        <v>205000</v>
      </c>
      <c r="K20" s="205">
        <f t="shared" si="7"/>
        <v>0</v>
      </c>
      <c r="L20" s="205">
        <f t="shared" si="7"/>
        <v>0</v>
      </c>
      <c r="M20" s="205">
        <f t="shared" si="7"/>
        <v>0</v>
      </c>
      <c r="N20" s="205">
        <f t="shared" si="7"/>
        <v>0</v>
      </c>
      <c r="O20" s="205">
        <f t="shared" si="7"/>
        <v>0</v>
      </c>
      <c r="P20" s="205">
        <f t="shared" si="7"/>
        <v>0</v>
      </c>
      <c r="Q20" s="205">
        <f t="shared" si="7"/>
        <v>0</v>
      </c>
    </row>
    <row r="21" spans="1:19" ht="25.5">
      <c r="A21" s="207" t="s">
        <v>516</v>
      </c>
      <c r="B21" s="208">
        <v>284</v>
      </c>
      <c r="C21" s="205">
        <f>SUM(H21+M21)</f>
        <v>205000</v>
      </c>
      <c r="D21" s="205">
        <f t="shared" si="5"/>
        <v>0</v>
      </c>
      <c r="E21" s="205">
        <f t="shared" si="5"/>
        <v>205000</v>
      </c>
      <c r="F21" s="205">
        <f t="shared" si="5"/>
        <v>0</v>
      </c>
      <c r="G21" s="205">
        <f t="shared" si="5"/>
        <v>0</v>
      </c>
      <c r="H21" s="205">
        <f>SUM(I21:L21)</f>
        <v>205000</v>
      </c>
      <c r="I21" s="210"/>
      <c r="J21" s="210">
        <v>205000</v>
      </c>
      <c r="K21" s="210"/>
      <c r="L21" s="210"/>
      <c r="M21" s="205">
        <f>SUM(N21:Q21)</f>
        <v>0</v>
      </c>
      <c r="N21" s="210"/>
      <c r="O21" s="210"/>
      <c r="P21" s="210"/>
      <c r="Q21" s="210"/>
      <c r="S21" s="2"/>
    </row>
    <row r="22" spans="1:17" ht="12.75">
      <c r="A22" s="203" t="s">
        <v>517</v>
      </c>
      <c r="B22" s="204"/>
      <c r="C22" s="205">
        <f>C23+C24</f>
        <v>1778266</v>
      </c>
      <c r="D22" s="205">
        <f aca="true" t="shared" si="8" ref="D22:Q22">D23+D24</f>
        <v>0</v>
      </c>
      <c r="E22" s="205">
        <f t="shared" si="8"/>
        <v>13424</v>
      </c>
      <c r="F22" s="205">
        <f t="shared" si="8"/>
        <v>1764842</v>
      </c>
      <c r="G22" s="205">
        <f t="shared" si="8"/>
        <v>0</v>
      </c>
      <c r="H22" s="205">
        <f t="shared" si="8"/>
        <v>0</v>
      </c>
      <c r="I22" s="205">
        <f t="shared" si="8"/>
        <v>0</v>
      </c>
      <c r="J22" s="205">
        <f t="shared" si="8"/>
        <v>0</v>
      </c>
      <c r="K22" s="205">
        <f t="shared" si="8"/>
        <v>0</v>
      </c>
      <c r="L22" s="205">
        <f t="shared" si="8"/>
        <v>0</v>
      </c>
      <c r="M22" s="205">
        <f t="shared" si="8"/>
        <v>1778266</v>
      </c>
      <c r="N22" s="205">
        <f t="shared" si="8"/>
        <v>0</v>
      </c>
      <c r="O22" s="205">
        <f t="shared" si="8"/>
        <v>13424</v>
      </c>
      <c r="P22" s="205">
        <f t="shared" si="8"/>
        <v>1764842</v>
      </c>
      <c r="Q22" s="205">
        <f t="shared" si="8"/>
        <v>0</v>
      </c>
    </row>
    <row r="23" spans="1:17" ht="25.5">
      <c r="A23" s="212" t="s">
        <v>518</v>
      </c>
      <c r="B23" s="213">
        <v>388</v>
      </c>
      <c r="C23" s="205">
        <f aca="true" t="shared" si="9" ref="C23:G24">SUM(H23+M23)</f>
        <v>1764842</v>
      </c>
      <c r="D23" s="205">
        <f t="shared" si="9"/>
        <v>0</v>
      </c>
      <c r="E23" s="205">
        <f t="shared" si="9"/>
        <v>0</v>
      </c>
      <c r="F23" s="205">
        <f t="shared" si="9"/>
        <v>1764842</v>
      </c>
      <c r="G23" s="205">
        <f t="shared" si="9"/>
        <v>0</v>
      </c>
      <c r="H23" s="205">
        <f>SUM(I23:L23)</f>
        <v>0</v>
      </c>
      <c r="I23" s="214"/>
      <c r="J23" s="214"/>
      <c r="K23" s="214"/>
      <c r="L23" s="214"/>
      <c r="M23" s="205">
        <f>SUM(N23:Q23)</f>
        <v>1764842</v>
      </c>
      <c r="N23" s="210"/>
      <c r="O23" s="210"/>
      <c r="P23" s="214">
        <v>1764842</v>
      </c>
      <c r="Q23" s="214"/>
    </row>
    <row r="24" spans="1:17" ht="25.5">
      <c r="A24" s="207" t="s">
        <v>519</v>
      </c>
      <c r="B24" s="208">
        <v>321</v>
      </c>
      <c r="C24" s="205">
        <f t="shared" si="9"/>
        <v>13424</v>
      </c>
      <c r="D24" s="205">
        <f t="shared" si="9"/>
        <v>0</v>
      </c>
      <c r="E24" s="205">
        <f t="shared" si="9"/>
        <v>13424</v>
      </c>
      <c r="F24" s="205">
        <f t="shared" si="9"/>
        <v>0</v>
      </c>
      <c r="G24" s="205">
        <f t="shared" si="9"/>
        <v>0</v>
      </c>
      <c r="H24" s="205">
        <f>SUM(I24:L24)</f>
        <v>0</v>
      </c>
      <c r="I24" s="214"/>
      <c r="J24" s="214"/>
      <c r="K24" s="214"/>
      <c r="L24" s="214"/>
      <c r="M24" s="205">
        <f>SUM(N24:Q24)</f>
        <v>13424</v>
      </c>
      <c r="N24" s="210"/>
      <c r="O24" s="210">
        <v>13424</v>
      </c>
      <c r="P24" s="214"/>
      <c r="Q24" s="214"/>
    </row>
    <row r="25" spans="1:17" ht="25.5">
      <c r="A25" s="203" t="s">
        <v>520</v>
      </c>
      <c r="B25" s="211"/>
      <c r="C25" s="205">
        <f>C26</f>
        <v>280000</v>
      </c>
      <c r="D25" s="205">
        <f aca="true" t="shared" si="10" ref="D25:Q25">D26</f>
        <v>0</v>
      </c>
      <c r="E25" s="205">
        <f t="shared" si="10"/>
        <v>280000</v>
      </c>
      <c r="F25" s="205">
        <f t="shared" si="10"/>
        <v>0</v>
      </c>
      <c r="G25" s="205">
        <f t="shared" si="10"/>
        <v>0</v>
      </c>
      <c r="H25" s="205">
        <f t="shared" si="10"/>
        <v>280000</v>
      </c>
      <c r="I25" s="205">
        <f t="shared" si="10"/>
        <v>0</v>
      </c>
      <c r="J25" s="205">
        <f t="shared" si="10"/>
        <v>280000</v>
      </c>
      <c r="K25" s="205">
        <f t="shared" si="10"/>
        <v>0</v>
      </c>
      <c r="L25" s="205">
        <f t="shared" si="10"/>
        <v>0</v>
      </c>
      <c r="M25" s="205">
        <f t="shared" si="10"/>
        <v>0</v>
      </c>
      <c r="N25" s="205">
        <f t="shared" si="10"/>
        <v>0</v>
      </c>
      <c r="O25" s="205">
        <f t="shared" si="10"/>
        <v>0</v>
      </c>
      <c r="P25" s="205">
        <f t="shared" si="10"/>
        <v>0</v>
      </c>
      <c r="Q25" s="205">
        <f t="shared" si="10"/>
        <v>0</v>
      </c>
    </row>
    <row r="26" spans="1:17" ht="12.75">
      <c r="A26" s="207" t="s">
        <v>521</v>
      </c>
      <c r="B26" s="208">
        <v>540</v>
      </c>
      <c r="C26" s="205">
        <f aca="true" t="shared" si="11" ref="C26:G28">SUM(H26+M26)</f>
        <v>280000</v>
      </c>
      <c r="D26" s="205">
        <f t="shared" si="11"/>
        <v>0</v>
      </c>
      <c r="E26" s="205">
        <f t="shared" si="11"/>
        <v>280000</v>
      </c>
      <c r="F26" s="205">
        <f t="shared" si="11"/>
        <v>0</v>
      </c>
      <c r="G26" s="205">
        <f t="shared" si="11"/>
        <v>0</v>
      </c>
      <c r="H26" s="205">
        <f>SUM(I26:L26)</f>
        <v>280000</v>
      </c>
      <c r="I26" s="214"/>
      <c r="J26" s="214">
        <v>280000</v>
      </c>
      <c r="K26" s="214"/>
      <c r="L26" s="214"/>
      <c r="M26" s="205">
        <f>SUM(N26:Q26)</f>
        <v>0</v>
      </c>
      <c r="N26" s="210"/>
      <c r="O26" s="210"/>
      <c r="P26" s="214"/>
      <c r="Q26" s="214"/>
    </row>
    <row r="27" spans="1:17" ht="25.5">
      <c r="A27" s="203" t="s">
        <v>522</v>
      </c>
      <c r="B27" s="204"/>
      <c r="C27" s="205">
        <f>SUM(H27+M27)</f>
        <v>6608072</v>
      </c>
      <c r="D27" s="205">
        <f t="shared" si="11"/>
        <v>0</v>
      </c>
      <c r="E27" s="205">
        <f t="shared" si="11"/>
        <v>2440795</v>
      </c>
      <c r="F27" s="205">
        <f t="shared" si="11"/>
        <v>4167277</v>
      </c>
      <c r="G27" s="205">
        <f>SUM(L27+Q27)</f>
        <v>0</v>
      </c>
      <c r="H27" s="205">
        <f>SUM(H28:H44)</f>
        <v>0</v>
      </c>
      <c r="I27" s="205">
        <f aca="true" t="shared" si="12" ref="I27:Q27">SUM(I28:I44)</f>
        <v>0</v>
      </c>
      <c r="J27" s="205">
        <f t="shared" si="12"/>
        <v>0</v>
      </c>
      <c r="K27" s="205">
        <f t="shared" si="12"/>
        <v>0</v>
      </c>
      <c r="L27" s="205">
        <f t="shared" si="12"/>
        <v>0</v>
      </c>
      <c r="M27" s="205">
        <f t="shared" si="12"/>
        <v>6608072</v>
      </c>
      <c r="N27" s="205">
        <f t="shared" si="12"/>
        <v>0</v>
      </c>
      <c r="O27" s="205">
        <f>SUM(O28:O44)</f>
        <v>2440795</v>
      </c>
      <c r="P27" s="205">
        <f t="shared" si="12"/>
        <v>4167277</v>
      </c>
      <c r="Q27" s="205">
        <f t="shared" si="12"/>
        <v>0</v>
      </c>
    </row>
    <row r="28" spans="1:19" ht="25.5">
      <c r="A28" s="207" t="s">
        <v>523</v>
      </c>
      <c r="B28" s="208">
        <v>618</v>
      </c>
      <c r="C28" s="205">
        <f>SUM(H28+M28)</f>
        <v>1334477</v>
      </c>
      <c r="D28" s="205">
        <f t="shared" si="11"/>
        <v>0</v>
      </c>
      <c r="E28" s="205">
        <f t="shared" si="11"/>
        <v>3210</v>
      </c>
      <c r="F28" s="205">
        <f t="shared" si="11"/>
        <v>1331267</v>
      </c>
      <c r="G28" s="205">
        <f t="shared" si="11"/>
        <v>0</v>
      </c>
      <c r="H28" s="205">
        <f>SUM(I28:L28)</f>
        <v>0</v>
      </c>
      <c r="I28" s="214"/>
      <c r="J28" s="214"/>
      <c r="K28" s="215"/>
      <c r="L28" s="215"/>
      <c r="M28" s="205">
        <f aca="true" t="shared" si="13" ref="M28:M44">SUM(N28:Q28)</f>
        <v>1334477</v>
      </c>
      <c r="N28" s="214"/>
      <c r="O28" s="214">
        <v>3210</v>
      </c>
      <c r="P28" s="215">
        <v>1331267</v>
      </c>
      <c r="Q28" s="215"/>
      <c r="S28" s="2"/>
    </row>
    <row r="29" spans="1:19" ht="25.5">
      <c r="A29" s="212" t="s">
        <v>524</v>
      </c>
      <c r="B29" s="213">
        <v>618</v>
      </c>
      <c r="C29" s="205">
        <f>SUM(H29+M29)</f>
        <v>270628</v>
      </c>
      <c r="D29" s="205">
        <f>SUM(I29+N29)</f>
        <v>0</v>
      </c>
      <c r="E29" s="205">
        <f>SUM(J29+O29)</f>
        <v>0</v>
      </c>
      <c r="F29" s="205">
        <f>SUM(K29+P29)</f>
        <v>270628</v>
      </c>
      <c r="G29" s="205">
        <f>SUM(L29+Q29)</f>
        <v>0</v>
      </c>
      <c r="H29" s="205">
        <f>SUM(I29:L29)</f>
        <v>0</v>
      </c>
      <c r="I29" s="214"/>
      <c r="J29" s="214"/>
      <c r="K29" s="215"/>
      <c r="L29" s="215"/>
      <c r="M29" s="205">
        <f t="shared" si="13"/>
        <v>270628</v>
      </c>
      <c r="N29" s="214"/>
      <c r="O29" s="214"/>
      <c r="P29" s="215">
        <v>270628</v>
      </c>
      <c r="Q29" s="215"/>
      <c r="S29" s="2"/>
    </row>
    <row r="30" spans="1:19" ht="12.75">
      <c r="A30" s="216" t="s">
        <v>525</v>
      </c>
      <c r="B30" s="217">
        <v>606</v>
      </c>
      <c r="C30" s="205">
        <f aca="true" t="shared" si="14" ref="C30:G48">SUM(H30+M30)</f>
        <v>1494141</v>
      </c>
      <c r="D30" s="205">
        <f t="shared" si="14"/>
        <v>0</v>
      </c>
      <c r="E30" s="205">
        <f t="shared" si="14"/>
        <v>1494141</v>
      </c>
      <c r="F30" s="205">
        <f t="shared" si="14"/>
        <v>0</v>
      </c>
      <c r="G30" s="205">
        <f t="shared" si="14"/>
        <v>0</v>
      </c>
      <c r="H30" s="205">
        <f aca="true" t="shared" si="15" ref="H30:H40">SUM(I30:L30)</f>
        <v>0</v>
      </c>
      <c r="I30" s="214"/>
      <c r="J30" s="214"/>
      <c r="K30" s="215"/>
      <c r="L30" s="215"/>
      <c r="M30" s="205">
        <f t="shared" si="13"/>
        <v>1494141</v>
      </c>
      <c r="N30" s="214"/>
      <c r="O30" s="210">
        <v>1494141</v>
      </c>
      <c r="P30" s="215"/>
      <c r="Q30" s="215"/>
      <c r="S30" s="2"/>
    </row>
    <row r="31" spans="1:19" ht="38.25">
      <c r="A31" s="216" t="s">
        <v>526</v>
      </c>
      <c r="B31" s="217">
        <v>606</v>
      </c>
      <c r="C31" s="205">
        <f t="shared" si="14"/>
        <v>436655</v>
      </c>
      <c r="D31" s="205">
        <f t="shared" si="14"/>
        <v>0</v>
      </c>
      <c r="E31" s="205">
        <f t="shared" si="14"/>
        <v>436655</v>
      </c>
      <c r="F31" s="205">
        <f t="shared" si="14"/>
        <v>0</v>
      </c>
      <c r="G31" s="205">
        <f t="shared" si="14"/>
        <v>0</v>
      </c>
      <c r="H31" s="205">
        <f t="shared" si="15"/>
        <v>0</v>
      </c>
      <c r="I31" s="214"/>
      <c r="J31" s="214"/>
      <c r="K31" s="215"/>
      <c r="L31" s="215"/>
      <c r="M31" s="205">
        <f t="shared" si="13"/>
        <v>436655</v>
      </c>
      <c r="N31" s="214"/>
      <c r="O31" s="210">
        <v>436655</v>
      </c>
      <c r="P31" s="215"/>
      <c r="Q31" s="215"/>
      <c r="S31" s="2"/>
    </row>
    <row r="32" spans="1:19" ht="12.75">
      <c r="A32" s="216" t="s">
        <v>527</v>
      </c>
      <c r="B32" s="217">
        <v>606</v>
      </c>
      <c r="C32" s="205">
        <f t="shared" si="14"/>
        <v>61718</v>
      </c>
      <c r="D32" s="205">
        <f t="shared" si="14"/>
        <v>0</v>
      </c>
      <c r="E32" s="205">
        <f t="shared" si="14"/>
        <v>61718</v>
      </c>
      <c r="F32" s="205">
        <f t="shared" si="14"/>
        <v>0</v>
      </c>
      <c r="G32" s="205">
        <f t="shared" si="14"/>
        <v>0</v>
      </c>
      <c r="H32" s="205">
        <f t="shared" si="15"/>
        <v>0</v>
      </c>
      <c r="I32" s="214"/>
      <c r="J32" s="214"/>
      <c r="K32" s="215"/>
      <c r="L32" s="215"/>
      <c r="M32" s="205">
        <f t="shared" si="13"/>
        <v>61718</v>
      </c>
      <c r="N32" s="214"/>
      <c r="O32" s="210">
        <v>61718</v>
      </c>
      <c r="P32" s="215"/>
      <c r="Q32" s="215"/>
      <c r="S32" s="2"/>
    </row>
    <row r="33" spans="1:19" ht="12.75">
      <c r="A33" s="216" t="s">
        <v>528</v>
      </c>
      <c r="B33" s="217">
        <v>606</v>
      </c>
      <c r="C33" s="205">
        <f t="shared" si="14"/>
        <v>10106</v>
      </c>
      <c r="D33" s="205">
        <f>SUM(I33+N33)</f>
        <v>0</v>
      </c>
      <c r="E33" s="205">
        <f>SUM(J33+O33)</f>
        <v>10106</v>
      </c>
      <c r="F33" s="205">
        <f>SUM(K33+P33)</f>
        <v>0</v>
      </c>
      <c r="G33" s="205">
        <f>SUM(L33+Q33)</f>
        <v>0</v>
      </c>
      <c r="H33" s="205">
        <f t="shared" si="15"/>
        <v>0</v>
      </c>
      <c r="I33" s="218"/>
      <c r="J33" s="218"/>
      <c r="K33" s="219"/>
      <c r="L33" s="219"/>
      <c r="M33" s="205">
        <f t="shared" si="13"/>
        <v>10106</v>
      </c>
      <c r="N33" s="218"/>
      <c r="O33" s="220">
        <v>10106</v>
      </c>
      <c r="P33" s="219"/>
      <c r="Q33" s="215"/>
      <c r="S33" s="2"/>
    </row>
    <row r="34" spans="1:19" ht="12.75">
      <c r="A34" s="216" t="s">
        <v>529</v>
      </c>
      <c r="B34" s="217">
        <v>606</v>
      </c>
      <c r="C34" s="205">
        <f t="shared" si="14"/>
        <v>20000</v>
      </c>
      <c r="D34" s="205">
        <f t="shared" si="14"/>
        <v>0</v>
      </c>
      <c r="E34" s="205">
        <f t="shared" si="14"/>
        <v>20000</v>
      </c>
      <c r="F34" s="205">
        <f t="shared" si="14"/>
        <v>0</v>
      </c>
      <c r="G34" s="205">
        <f t="shared" si="14"/>
        <v>0</v>
      </c>
      <c r="H34" s="205">
        <f t="shared" si="15"/>
        <v>0</v>
      </c>
      <c r="I34" s="214"/>
      <c r="J34" s="214"/>
      <c r="K34" s="215"/>
      <c r="L34" s="215"/>
      <c r="M34" s="205">
        <f t="shared" si="13"/>
        <v>20000</v>
      </c>
      <c r="N34" s="214"/>
      <c r="O34" s="210">
        <v>20000</v>
      </c>
      <c r="P34" s="215"/>
      <c r="Q34" s="215"/>
      <c r="S34" s="2"/>
    </row>
    <row r="35" spans="1:19" ht="12.75">
      <c r="A35" s="216" t="s">
        <v>530</v>
      </c>
      <c r="B35" s="217">
        <v>606</v>
      </c>
      <c r="C35" s="205">
        <f t="shared" si="14"/>
        <v>57648</v>
      </c>
      <c r="D35" s="205">
        <f t="shared" si="14"/>
        <v>0</v>
      </c>
      <c r="E35" s="205">
        <f t="shared" si="14"/>
        <v>57648</v>
      </c>
      <c r="F35" s="205">
        <f t="shared" si="14"/>
        <v>0</v>
      </c>
      <c r="G35" s="205">
        <f t="shared" si="14"/>
        <v>0</v>
      </c>
      <c r="H35" s="205">
        <f t="shared" si="15"/>
        <v>0</v>
      </c>
      <c r="I35" s="214"/>
      <c r="J35" s="214"/>
      <c r="K35" s="215"/>
      <c r="L35" s="215"/>
      <c r="M35" s="205">
        <f t="shared" si="13"/>
        <v>57648</v>
      </c>
      <c r="N35" s="214"/>
      <c r="O35" s="210">
        <v>57648</v>
      </c>
      <c r="P35" s="219"/>
      <c r="Q35" s="215"/>
      <c r="S35" s="2"/>
    </row>
    <row r="36" spans="1:19" ht="12.75">
      <c r="A36" s="216" t="s">
        <v>531</v>
      </c>
      <c r="B36" s="217">
        <v>606</v>
      </c>
      <c r="C36" s="205">
        <f t="shared" si="14"/>
        <v>0</v>
      </c>
      <c r="D36" s="205">
        <f t="shared" si="14"/>
        <v>0</v>
      </c>
      <c r="E36" s="205">
        <f t="shared" si="14"/>
        <v>0</v>
      </c>
      <c r="F36" s="205">
        <f t="shared" si="14"/>
        <v>0</v>
      </c>
      <c r="G36" s="205">
        <f t="shared" si="14"/>
        <v>0</v>
      </c>
      <c r="H36" s="205">
        <f t="shared" si="15"/>
        <v>0</v>
      </c>
      <c r="I36" s="214"/>
      <c r="J36" s="214"/>
      <c r="K36" s="215"/>
      <c r="L36" s="215"/>
      <c r="M36" s="205">
        <f t="shared" si="13"/>
        <v>0</v>
      </c>
      <c r="N36" s="214"/>
      <c r="O36" s="210"/>
      <c r="P36" s="215"/>
      <c r="Q36" s="215"/>
      <c r="S36" s="2"/>
    </row>
    <row r="37" spans="1:19" ht="12.75">
      <c r="A37" s="216" t="s">
        <v>532</v>
      </c>
      <c r="B37" s="217">
        <v>606</v>
      </c>
      <c r="C37" s="205">
        <f t="shared" si="14"/>
        <v>10946</v>
      </c>
      <c r="D37" s="205">
        <f t="shared" si="14"/>
        <v>0</v>
      </c>
      <c r="E37" s="205">
        <f t="shared" si="14"/>
        <v>10946</v>
      </c>
      <c r="F37" s="205">
        <f t="shared" si="14"/>
        <v>0</v>
      </c>
      <c r="G37" s="205">
        <f t="shared" si="14"/>
        <v>0</v>
      </c>
      <c r="H37" s="205">
        <f t="shared" si="15"/>
        <v>0</v>
      </c>
      <c r="I37" s="214"/>
      <c r="J37" s="214"/>
      <c r="K37" s="215"/>
      <c r="L37" s="215"/>
      <c r="M37" s="205">
        <f t="shared" si="13"/>
        <v>10946</v>
      </c>
      <c r="N37" s="214"/>
      <c r="O37" s="210">
        <v>10946</v>
      </c>
      <c r="P37" s="219"/>
      <c r="Q37" s="215"/>
      <c r="S37" s="2"/>
    </row>
    <row r="38" spans="1:19" ht="12.75" customHeight="1">
      <c r="A38" s="216" t="s">
        <v>533</v>
      </c>
      <c r="B38" s="217">
        <v>606</v>
      </c>
      <c r="C38" s="205">
        <f t="shared" si="14"/>
        <v>214811</v>
      </c>
      <c r="D38" s="205">
        <f t="shared" si="14"/>
        <v>0</v>
      </c>
      <c r="E38" s="205">
        <f t="shared" si="14"/>
        <v>214811</v>
      </c>
      <c r="F38" s="205">
        <f t="shared" si="14"/>
        <v>0</v>
      </c>
      <c r="G38" s="205">
        <f t="shared" si="14"/>
        <v>0</v>
      </c>
      <c r="H38" s="205">
        <f t="shared" si="15"/>
        <v>0</v>
      </c>
      <c r="I38" s="214"/>
      <c r="J38" s="214"/>
      <c r="K38" s="215"/>
      <c r="L38" s="215"/>
      <c r="M38" s="205">
        <f t="shared" si="13"/>
        <v>214811</v>
      </c>
      <c r="N38" s="214"/>
      <c r="O38" s="210">
        <v>214811</v>
      </c>
      <c r="P38" s="215"/>
      <c r="Q38" s="215"/>
      <c r="S38" s="2"/>
    </row>
    <row r="39" spans="1:19" ht="12.75" customHeight="1">
      <c r="A39" s="207" t="s">
        <v>534</v>
      </c>
      <c r="B39" s="208">
        <v>629</v>
      </c>
      <c r="C39" s="205">
        <f t="shared" si="14"/>
        <v>2350</v>
      </c>
      <c r="D39" s="205">
        <f>SUM(I39+N39)</f>
        <v>0</v>
      </c>
      <c r="E39" s="205">
        <f>SUM(J39+O39)</f>
        <v>2350</v>
      </c>
      <c r="F39" s="205">
        <f>SUM(K39+P39)</f>
        <v>0</v>
      </c>
      <c r="G39" s="205">
        <f>SUM(L39+Q39)</f>
        <v>0</v>
      </c>
      <c r="H39" s="205">
        <f>SUM(I39:L39)</f>
        <v>0</v>
      </c>
      <c r="I39" s="214"/>
      <c r="J39" s="214"/>
      <c r="K39" s="215"/>
      <c r="L39" s="215"/>
      <c r="M39" s="205">
        <f t="shared" si="13"/>
        <v>2350</v>
      </c>
      <c r="N39" s="214"/>
      <c r="O39" s="210">
        <v>2350</v>
      </c>
      <c r="P39" s="215"/>
      <c r="Q39" s="215"/>
      <c r="S39" s="2"/>
    </row>
    <row r="40" spans="1:17" ht="12.75">
      <c r="A40" s="212" t="s">
        <v>535</v>
      </c>
      <c r="B40" s="213">
        <v>618</v>
      </c>
      <c r="C40" s="205">
        <f t="shared" si="14"/>
        <v>2501854</v>
      </c>
      <c r="D40" s="205">
        <f t="shared" si="14"/>
        <v>0</v>
      </c>
      <c r="E40" s="205">
        <f t="shared" si="14"/>
        <v>0</v>
      </c>
      <c r="F40" s="205">
        <f t="shared" si="14"/>
        <v>2501854</v>
      </c>
      <c r="G40" s="205">
        <f t="shared" si="14"/>
        <v>0</v>
      </c>
      <c r="H40" s="205">
        <f t="shared" si="15"/>
        <v>0</v>
      </c>
      <c r="I40" s="214"/>
      <c r="J40" s="214"/>
      <c r="K40" s="215"/>
      <c r="L40" s="215"/>
      <c r="M40" s="205">
        <f t="shared" si="13"/>
        <v>2501854</v>
      </c>
      <c r="N40" s="214"/>
      <c r="O40" s="210"/>
      <c r="P40" s="215">
        <v>2501854</v>
      </c>
      <c r="Q40" s="215"/>
    </row>
    <row r="41" spans="1:17" ht="12.75">
      <c r="A41" s="212" t="s">
        <v>536</v>
      </c>
      <c r="B41" s="213">
        <v>628</v>
      </c>
      <c r="C41" s="205">
        <f>SUM(H41+M41)</f>
        <v>63528</v>
      </c>
      <c r="D41" s="205">
        <f>SUM(I41+N41)</f>
        <v>0</v>
      </c>
      <c r="E41" s="205">
        <f>SUM(J41+O41)</f>
        <v>0</v>
      </c>
      <c r="F41" s="205">
        <f>SUM(K41+P41)</f>
        <v>63528</v>
      </c>
      <c r="G41" s="205">
        <f>SUM(L41+Q41)</f>
        <v>0</v>
      </c>
      <c r="H41" s="205">
        <f>SUM(I41:L41)</f>
        <v>0</v>
      </c>
      <c r="I41" s="214"/>
      <c r="J41" s="214"/>
      <c r="K41" s="215"/>
      <c r="L41" s="215"/>
      <c r="M41" s="205">
        <f t="shared" si="13"/>
        <v>63528</v>
      </c>
      <c r="N41" s="214"/>
      <c r="O41" s="210"/>
      <c r="P41" s="215">
        <v>63528</v>
      </c>
      <c r="Q41" s="215"/>
    </row>
    <row r="42" spans="1:17" ht="12.75">
      <c r="A42" s="207" t="s">
        <v>537</v>
      </c>
      <c r="B42" s="208">
        <v>618</v>
      </c>
      <c r="C42" s="205">
        <f t="shared" si="14"/>
        <v>1200</v>
      </c>
      <c r="D42" s="205">
        <f t="shared" si="14"/>
        <v>0</v>
      </c>
      <c r="E42" s="205">
        <f t="shared" si="14"/>
        <v>1200</v>
      </c>
      <c r="F42" s="205">
        <f t="shared" si="14"/>
        <v>0</v>
      </c>
      <c r="G42" s="205">
        <f t="shared" si="14"/>
        <v>0</v>
      </c>
      <c r="H42" s="205">
        <f>SUM(I42:L42)</f>
        <v>0</v>
      </c>
      <c r="I42" s="214"/>
      <c r="J42" s="214"/>
      <c r="K42" s="215"/>
      <c r="L42" s="215"/>
      <c r="M42" s="205">
        <f t="shared" si="13"/>
        <v>1200</v>
      </c>
      <c r="N42" s="214"/>
      <c r="O42" s="210">
        <v>1200</v>
      </c>
      <c r="P42" s="215"/>
      <c r="Q42" s="215"/>
    </row>
    <row r="43" spans="1:17" ht="25.5">
      <c r="A43" s="207" t="s">
        <v>538</v>
      </c>
      <c r="B43" s="208">
        <v>606</v>
      </c>
      <c r="C43" s="205">
        <f>SUM(H43+M43)</f>
        <v>124909</v>
      </c>
      <c r="D43" s="205">
        <f>SUM(I43+N43)</f>
        <v>0</v>
      </c>
      <c r="E43" s="205">
        <f>SUM(J43+O43)</f>
        <v>124909</v>
      </c>
      <c r="F43" s="205">
        <f>SUM(K43+P43)</f>
        <v>0</v>
      </c>
      <c r="G43" s="205">
        <f>SUM(L43+Q43)</f>
        <v>0</v>
      </c>
      <c r="H43" s="205">
        <f>SUM(I43:L43)</f>
        <v>0</v>
      </c>
      <c r="I43" s="214"/>
      <c r="J43" s="214"/>
      <c r="K43" s="215"/>
      <c r="L43" s="215"/>
      <c r="M43" s="205">
        <f t="shared" si="13"/>
        <v>124909</v>
      </c>
      <c r="N43" s="214"/>
      <c r="O43" s="210">
        <v>124909</v>
      </c>
      <c r="P43" s="215"/>
      <c r="Q43" s="215"/>
    </row>
    <row r="44" spans="1:17" ht="25.5">
      <c r="A44" s="207" t="s">
        <v>539</v>
      </c>
      <c r="B44" s="208">
        <v>606</v>
      </c>
      <c r="C44" s="205">
        <f>SUM(H44+M44)</f>
        <v>3101</v>
      </c>
      <c r="D44" s="205">
        <f t="shared" si="14"/>
        <v>0</v>
      </c>
      <c r="E44" s="205">
        <f t="shared" si="14"/>
        <v>3101</v>
      </c>
      <c r="F44" s="205">
        <f t="shared" si="14"/>
        <v>0</v>
      </c>
      <c r="G44" s="205">
        <f t="shared" si="14"/>
        <v>0</v>
      </c>
      <c r="H44" s="205">
        <f>SUM(I44:L44)</f>
        <v>0</v>
      </c>
      <c r="I44" s="214"/>
      <c r="J44" s="214"/>
      <c r="K44" s="215"/>
      <c r="L44" s="215"/>
      <c r="M44" s="205">
        <f t="shared" si="13"/>
        <v>3101</v>
      </c>
      <c r="N44" s="214"/>
      <c r="O44" s="210">
        <v>3101</v>
      </c>
      <c r="P44" s="215"/>
      <c r="Q44" s="215"/>
    </row>
    <row r="45" spans="1:17" ht="25.5">
      <c r="A45" s="203" t="s">
        <v>540</v>
      </c>
      <c r="B45" s="211"/>
      <c r="C45" s="205">
        <f t="shared" si="14"/>
        <v>1485000</v>
      </c>
      <c r="D45" s="205">
        <f>SUM(I45+N45)</f>
        <v>0</v>
      </c>
      <c r="E45" s="205">
        <f t="shared" si="14"/>
        <v>1485000</v>
      </c>
      <c r="F45" s="205">
        <f t="shared" si="14"/>
        <v>0</v>
      </c>
      <c r="G45" s="205">
        <f t="shared" si="14"/>
        <v>0</v>
      </c>
      <c r="H45" s="205">
        <f aca="true" t="shared" si="16" ref="H45:Q45">SUM(H46:H46)</f>
        <v>0</v>
      </c>
      <c r="I45" s="205">
        <f t="shared" si="16"/>
        <v>0</v>
      </c>
      <c r="J45" s="205">
        <f t="shared" si="16"/>
        <v>0</v>
      </c>
      <c r="K45" s="205">
        <f t="shared" si="16"/>
        <v>0</v>
      </c>
      <c r="L45" s="205">
        <f t="shared" si="16"/>
        <v>0</v>
      </c>
      <c r="M45" s="205">
        <f t="shared" si="16"/>
        <v>1485000</v>
      </c>
      <c r="N45" s="205">
        <f t="shared" si="16"/>
        <v>0</v>
      </c>
      <c r="O45" s="205">
        <f t="shared" si="16"/>
        <v>1485000</v>
      </c>
      <c r="P45" s="205">
        <f t="shared" si="16"/>
        <v>0</v>
      </c>
      <c r="Q45" s="205">
        <f t="shared" si="16"/>
        <v>0</v>
      </c>
    </row>
    <row r="46" spans="1:17" ht="12.75">
      <c r="A46" s="207" t="s">
        <v>541</v>
      </c>
      <c r="B46" s="208">
        <v>714</v>
      </c>
      <c r="C46" s="205">
        <f t="shared" si="14"/>
        <v>1485000</v>
      </c>
      <c r="D46" s="205">
        <f t="shared" si="14"/>
        <v>0</v>
      </c>
      <c r="E46" s="205">
        <f t="shared" si="14"/>
        <v>1485000</v>
      </c>
      <c r="F46" s="205">
        <f t="shared" si="14"/>
        <v>0</v>
      </c>
      <c r="G46" s="205">
        <f t="shared" si="14"/>
        <v>0</v>
      </c>
      <c r="H46" s="205">
        <f>SUM(I46:L46)</f>
        <v>0</v>
      </c>
      <c r="I46" s="214"/>
      <c r="J46" s="214"/>
      <c r="K46" s="215"/>
      <c r="L46" s="215"/>
      <c r="M46" s="205">
        <f>SUM(N46:Q46)</f>
        <v>1485000</v>
      </c>
      <c r="N46" s="214"/>
      <c r="O46" s="214">
        <v>1485000</v>
      </c>
      <c r="P46" s="215"/>
      <c r="Q46" s="215"/>
    </row>
    <row r="47" spans="1:17" ht="25.5">
      <c r="A47" s="203" t="s">
        <v>542</v>
      </c>
      <c r="B47" s="211"/>
      <c r="C47" s="205">
        <f>SUM(H47+M47)</f>
        <v>212000</v>
      </c>
      <c r="D47" s="205">
        <f t="shared" si="14"/>
        <v>212000</v>
      </c>
      <c r="E47" s="205">
        <f t="shared" si="14"/>
        <v>0</v>
      </c>
      <c r="F47" s="205">
        <f t="shared" si="14"/>
        <v>0</v>
      </c>
      <c r="G47" s="205">
        <f t="shared" si="14"/>
        <v>0</v>
      </c>
      <c r="H47" s="205">
        <f aca="true" t="shared" si="17" ref="H47:Q47">SUM(H48:H48)</f>
        <v>0</v>
      </c>
      <c r="I47" s="205">
        <f t="shared" si="17"/>
        <v>0</v>
      </c>
      <c r="J47" s="205">
        <f t="shared" si="17"/>
        <v>0</v>
      </c>
      <c r="K47" s="205">
        <f t="shared" si="17"/>
        <v>0</v>
      </c>
      <c r="L47" s="205">
        <f t="shared" si="17"/>
        <v>0</v>
      </c>
      <c r="M47" s="205">
        <f t="shared" si="17"/>
        <v>212000</v>
      </c>
      <c r="N47" s="205">
        <f t="shared" si="17"/>
        <v>212000</v>
      </c>
      <c r="O47" s="205">
        <f t="shared" si="17"/>
        <v>0</v>
      </c>
      <c r="P47" s="205">
        <f t="shared" si="17"/>
        <v>0</v>
      </c>
      <c r="Q47" s="205">
        <f t="shared" si="17"/>
        <v>0</v>
      </c>
    </row>
    <row r="48" spans="1:17" ht="25.5">
      <c r="A48" s="198" t="s">
        <v>543</v>
      </c>
      <c r="B48" s="208">
        <v>832</v>
      </c>
      <c r="C48" s="205">
        <f t="shared" si="14"/>
        <v>212000</v>
      </c>
      <c r="D48" s="205">
        <f t="shared" si="14"/>
        <v>212000</v>
      </c>
      <c r="E48" s="205">
        <f t="shared" si="14"/>
        <v>0</v>
      </c>
      <c r="F48" s="205">
        <f t="shared" si="14"/>
        <v>0</v>
      </c>
      <c r="G48" s="205">
        <f t="shared" si="14"/>
        <v>0</v>
      </c>
      <c r="H48" s="205">
        <f>SUM(I48:L48)</f>
        <v>0</v>
      </c>
      <c r="I48" s="214"/>
      <c r="J48" s="214"/>
      <c r="K48" s="215"/>
      <c r="L48" s="215"/>
      <c r="M48" s="205">
        <f>SUM(N48:Q48)</f>
        <v>212000</v>
      </c>
      <c r="N48" s="221">
        <v>212000</v>
      </c>
      <c r="O48" s="214"/>
      <c r="P48" s="215"/>
      <c r="Q48" s="215"/>
    </row>
    <row r="49" spans="1:17" ht="12.75">
      <c r="A49" s="195" t="s">
        <v>544</v>
      </c>
      <c r="B49" s="196"/>
      <c r="C49" s="202">
        <f aca="true" t="shared" si="18" ref="C49:Q49">SUM(C50+C64+C67+C87+C92+C106+C117+C84)</f>
        <v>1187916</v>
      </c>
      <c r="D49" s="202">
        <f t="shared" si="18"/>
        <v>106200</v>
      </c>
      <c r="E49" s="202">
        <f t="shared" si="18"/>
        <v>968798</v>
      </c>
      <c r="F49" s="202">
        <f t="shared" si="18"/>
        <v>105818</v>
      </c>
      <c r="G49" s="202">
        <f t="shared" si="18"/>
        <v>7100</v>
      </c>
      <c r="H49" s="202">
        <f t="shared" si="18"/>
        <v>38131</v>
      </c>
      <c r="I49" s="202">
        <f t="shared" si="18"/>
        <v>0</v>
      </c>
      <c r="J49" s="202">
        <f t="shared" si="18"/>
        <v>38131</v>
      </c>
      <c r="K49" s="202">
        <f t="shared" si="18"/>
        <v>0</v>
      </c>
      <c r="L49" s="202">
        <f t="shared" si="18"/>
        <v>0</v>
      </c>
      <c r="M49" s="202">
        <f t="shared" si="18"/>
        <v>1149785</v>
      </c>
      <c r="N49" s="202">
        <f t="shared" si="18"/>
        <v>106200</v>
      </c>
      <c r="O49" s="202">
        <f t="shared" si="18"/>
        <v>930667</v>
      </c>
      <c r="P49" s="202">
        <f t="shared" si="18"/>
        <v>105818</v>
      </c>
      <c r="Q49" s="202">
        <f t="shared" si="18"/>
        <v>7100</v>
      </c>
    </row>
    <row r="50" spans="1:17" ht="12.75">
      <c r="A50" s="203" t="s">
        <v>514</v>
      </c>
      <c r="B50" s="204"/>
      <c r="C50" s="205">
        <f>SUM(C51+C53+C58+C62+C60+C55)</f>
        <v>188245</v>
      </c>
      <c r="D50" s="205">
        <f aca="true" t="shared" si="19" ref="D50:Q50">SUM(D51+D53+D58+D62+D60+D55)</f>
        <v>0</v>
      </c>
      <c r="E50" s="205">
        <f t="shared" si="19"/>
        <v>151245</v>
      </c>
      <c r="F50" s="205">
        <f t="shared" si="19"/>
        <v>37000</v>
      </c>
      <c r="G50" s="205">
        <f t="shared" si="19"/>
        <v>0</v>
      </c>
      <c r="H50" s="205">
        <f t="shared" si="19"/>
        <v>0</v>
      </c>
      <c r="I50" s="205">
        <f t="shared" si="19"/>
        <v>0</v>
      </c>
      <c r="J50" s="205">
        <f t="shared" si="19"/>
        <v>0</v>
      </c>
      <c r="K50" s="205">
        <f t="shared" si="19"/>
        <v>0</v>
      </c>
      <c r="L50" s="205">
        <f t="shared" si="19"/>
        <v>0</v>
      </c>
      <c r="M50" s="205">
        <f t="shared" si="19"/>
        <v>188245</v>
      </c>
      <c r="N50" s="205">
        <f t="shared" si="19"/>
        <v>0</v>
      </c>
      <c r="O50" s="205">
        <f t="shared" si="19"/>
        <v>151245</v>
      </c>
      <c r="P50" s="205">
        <f t="shared" si="19"/>
        <v>37000</v>
      </c>
      <c r="Q50" s="205">
        <f t="shared" si="19"/>
        <v>0</v>
      </c>
    </row>
    <row r="51" spans="1:17" ht="12.75">
      <c r="A51" s="206">
        <v>5201</v>
      </c>
      <c r="B51" s="211"/>
      <c r="C51" s="205">
        <f aca="true" t="shared" si="20" ref="C51:Q51">SUM(C52:C52)</f>
        <v>10000</v>
      </c>
      <c r="D51" s="205">
        <f t="shared" si="20"/>
        <v>0</v>
      </c>
      <c r="E51" s="205">
        <f t="shared" si="20"/>
        <v>0</v>
      </c>
      <c r="F51" s="205">
        <f t="shared" si="20"/>
        <v>10000</v>
      </c>
      <c r="G51" s="205">
        <f t="shared" si="20"/>
        <v>0</v>
      </c>
      <c r="H51" s="205">
        <f t="shared" si="20"/>
        <v>0</v>
      </c>
      <c r="I51" s="205">
        <f t="shared" si="20"/>
        <v>0</v>
      </c>
      <c r="J51" s="205">
        <f t="shared" si="20"/>
        <v>0</v>
      </c>
      <c r="K51" s="205">
        <f t="shared" si="20"/>
        <v>0</v>
      </c>
      <c r="L51" s="205">
        <f t="shared" si="20"/>
        <v>0</v>
      </c>
      <c r="M51" s="205">
        <f t="shared" si="20"/>
        <v>10000</v>
      </c>
      <c r="N51" s="205">
        <f t="shared" si="20"/>
        <v>0</v>
      </c>
      <c r="O51" s="205">
        <f t="shared" si="20"/>
        <v>0</v>
      </c>
      <c r="P51" s="205">
        <f t="shared" si="20"/>
        <v>10000</v>
      </c>
      <c r="Q51" s="205">
        <f t="shared" si="20"/>
        <v>0</v>
      </c>
    </row>
    <row r="52" spans="1:17" ht="12.75">
      <c r="A52" s="207" t="s">
        <v>545</v>
      </c>
      <c r="B52" s="208">
        <v>122</v>
      </c>
      <c r="C52" s="205">
        <f>SUM(H52+M52)</f>
        <v>10000</v>
      </c>
      <c r="D52" s="205">
        <f>SUM(I52+N52)</f>
        <v>0</v>
      </c>
      <c r="E52" s="205">
        <f>SUM(J52+O52)</f>
        <v>0</v>
      </c>
      <c r="F52" s="205">
        <f>SUM(K52+P52)</f>
        <v>10000</v>
      </c>
      <c r="G52" s="205">
        <f>SUM(L52+Q52)</f>
        <v>0</v>
      </c>
      <c r="H52" s="205">
        <f>SUM(I52:L52)</f>
        <v>0</v>
      </c>
      <c r="I52" s="210"/>
      <c r="J52" s="210"/>
      <c r="K52" s="210"/>
      <c r="L52" s="210"/>
      <c r="M52" s="205">
        <f>SUM(N52:Q52)</f>
        <v>10000</v>
      </c>
      <c r="N52" s="210"/>
      <c r="O52" s="210"/>
      <c r="P52" s="210">
        <v>10000</v>
      </c>
      <c r="Q52" s="210"/>
    </row>
    <row r="53" spans="1:17" ht="12.75">
      <c r="A53" s="206">
        <v>5202</v>
      </c>
      <c r="B53" s="211"/>
      <c r="C53" s="205">
        <f aca="true" t="shared" si="21" ref="C53:Q53">SUM(C54:C54)</f>
        <v>0</v>
      </c>
      <c r="D53" s="205">
        <f t="shared" si="21"/>
        <v>0</v>
      </c>
      <c r="E53" s="205">
        <f t="shared" si="21"/>
        <v>0</v>
      </c>
      <c r="F53" s="205">
        <f t="shared" si="21"/>
        <v>0</v>
      </c>
      <c r="G53" s="205">
        <f t="shared" si="21"/>
        <v>0</v>
      </c>
      <c r="H53" s="205">
        <f t="shared" si="21"/>
        <v>0</v>
      </c>
      <c r="I53" s="205">
        <f t="shared" si="21"/>
        <v>0</v>
      </c>
      <c r="J53" s="205">
        <f t="shared" si="21"/>
        <v>0</v>
      </c>
      <c r="K53" s="205">
        <f t="shared" si="21"/>
        <v>0</v>
      </c>
      <c r="L53" s="205">
        <f t="shared" si="21"/>
        <v>0</v>
      </c>
      <c r="M53" s="205">
        <f t="shared" si="21"/>
        <v>0</v>
      </c>
      <c r="N53" s="205">
        <f t="shared" si="21"/>
        <v>0</v>
      </c>
      <c r="O53" s="205">
        <f t="shared" si="21"/>
        <v>0</v>
      </c>
      <c r="P53" s="205">
        <f t="shared" si="21"/>
        <v>0</v>
      </c>
      <c r="Q53" s="205">
        <f t="shared" si="21"/>
        <v>0</v>
      </c>
    </row>
    <row r="54" spans="1:17" ht="12.75">
      <c r="A54" s="222"/>
      <c r="B54" s="208"/>
      <c r="C54" s="205">
        <f>SUM(H54+M54)</f>
        <v>0</v>
      </c>
      <c r="D54" s="205">
        <f>SUM(I54+N54)</f>
        <v>0</v>
      </c>
      <c r="E54" s="205">
        <f>SUM(J54+O54)</f>
        <v>0</v>
      </c>
      <c r="F54" s="205">
        <f>SUM(K54+P54)</f>
        <v>0</v>
      </c>
      <c r="G54" s="205">
        <f>SUM(L54+Q54)</f>
        <v>0</v>
      </c>
      <c r="H54" s="205">
        <f>SUM(I54:L54)</f>
        <v>0</v>
      </c>
      <c r="I54" s="210"/>
      <c r="J54" s="223"/>
      <c r="K54" s="210"/>
      <c r="L54" s="210"/>
      <c r="M54" s="205">
        <f>SUM(N54:Q54)</f>
        <v>0</v>
      </c>
      <c r="N54" s="210"/>
      <c r="O54" s="210"/>
      <c r="P54" s="210"/>
      <c r="Q54" s="210"/>
    </row>
    <row r="55" spans="1:17" ht="12.75">
      <c r="A55" s="206">
        <v>5203</v>
      </c>
      <c r="B55" s="211"/>
      <c r="C55" s="205">
        <f>C56+C57</f>
        <v>27000</v>
      </c>
      <c r="D55" s="205">
        <f aca="true" t="shared" si="22" ref="D55:Q55">D56+D57</f>
        <v>0</v>
      </c>
      <c r="E55" s="205">
        <f t="shared" si="22"/>
        <v>0</v>
      </c>
      <c r="F55" s="205">
        <f t="shared" si="22"/>
        <v>27000</v>
      </c>
      <c r="G55" s="205">
        <f t="shared" si="22"/>
        <v>0</v>
      </c>
      <c r="H55" s="205">
        <f t="shared" si="22"/>
        <v>0</v>
      </c>
      <c r="I55" s="205">
        <f t="shared" si="22"/>
        <v>0</v>
      </c>
      <c r="J55" s="205">
        <f t="shared" si="22"/>
        <v>0</v>
      </c>
      <c r="K55" s="205">
        <f t="shared" si="22"/>
        <v>0</v>
      </c>
      <c r="L55" s="205">
        <f t="shared" si="22"/>
        <v>0</v>
      </c>
      <c r="M55" s="205">
        <f t="shared" si="22"/>
        <v>27000</v>
      </c>
      <c r="N55" s="205">
        <f t="shared" si="22"/>
        <v>0</v>
      </c>
      <c r="O55" s="205">
        <f t="shared" si="22"/>
        <v>0</v>
      </c>
      <c r="P55" s="205">
        <f t="shared" si="22"/>
        <v>27000</v>
      </c>
      <c r="Q55" s="205">
        <f t="shared" si="22"/>
        <v>0</v>
      </c>
    </row>
    <row r="56" spans="1:17" ht="25.5">
      <c r="A56" s="207" t="s">
        <v>546</v>
      </c>
      <c r="B56" s="208">
        <v>122</v>
      </c>
      <c r="C56" s="205">
        <f aca="true" t="shared" si="23" ref="C56:G57">SUM(H56+M56)</f>
        <v>27000</v>
      </c>
      <c r="D56" s="205">
        <f t="shared" si="23"/>
        <v>0</v>
      </c>
      <c r="E56" s="205">
        <f t="shared" si="23"/>
        <v>0</v>
      </c>
      <c r="F56" s="205">
        <f t="shared" si="23"/>
        <v>27000</v>
      </c>
      <c r="G56" s="205">
        <f t="shared" si="23"/>
        <v>0</v>
      </c>
      <c r="H56" s="205">
        <f>SUM(I56:L56)</f>
        <v>0</v>
      </c>
      <c r="I56" s="210"/>
      <c r="J56" s="223"/>
      <c r="K56" s="210"/>
      <c r="L56" s="210"/>
      <c r="M56" s="205">
        <f>SUM(N56:Q56)</f>
        <v>27000</v>
      </c>
      <c r="N56" s="210"/>
      <c r="O56" s="210"/>
      <c r="P56" s="210">
        <v>27000</v>
      </c>
      <c r="Q56" s="210"/>
    </row>
    <row r="57" spans="1:17" ht="12.75">
      <c r="A57" s="207"/>
      <c r="B57" s="208"/>
      <c r="C57" s="205">
        <f t="shared" si="23"/>
        <v>0</v>
      </c>
      <c r="D57" s="205">
        <f t="shared" si="23"/>
        <v>0</v>
      </c>
      <c r="E57" s="205">
        <f t="shared" si="23"/>
        <v>0</v>
      </c>
      <c r="F57" s="205">
        <f t="shared" si="23"/>
        <v>0</v>
      </c>
      <c r="G57" s="205">
        <f t="shared" si="23"/>
        <v>0</v>
      </c>
      <c r="H57" s="205">
        <f>SUM(I57:L57)</f>
        <v>0</v>
      </c>
      <c r="I57" s="210"/>
      <c r="J57" s="223"/>
      <c r="K57" s="210"/>
      <c r="L57" s="210"/>
      <c r="M57" s="205">
        <f>SUM(N57:Q57)</f>
        <v>0</v>
      </c>
      <c r="N57" s="210"/>
      <c r="O57" s="210"/>
      <c r="P57" s="210"/>
      <c r="Q57" s="210"/>
    </row>
    <row r="58" spans="1:17" ht="12.75">
      <c r="A58" s="206">
        <v>5204</v>
      </c>
      <c r="B58" s="211"/>
      <c r="C58" s="205">
        <f aca="true" t="shared" si="24" ref="C58:Q58">SUM(C59:C59)</f>
        <v>150000</v>
      </c>
      <c r="D58" s="205">
        <f t="shared" si="24"/>
        <v>0</v>
      </c>
      <c r="E58" s="205">
        <f t="shared" si="24"/>
        <v>150000</v>
      </c>
      <c r="F58" s="205">
        <f t="shared" si="24"/>
        <v>0</v>
      </c>
      <c r="G58" s="205">
        <f t="shared" si="24"/>
        <v>0</v>
      </c>
      <c r="H58" s="205">
        <f t="shared" si="24"/>
        <v>0</v>
      </c>
      <c r="I58" s="205">
        <f t="shared" si="24"/>
        <v>0</v>
      </c>
      <c r="J58" s="205">
        <f t="shared" si="24"/>
        <v>0</v>
      </c>
      <c r="K58" s="205">
        <f t="shared" si="24"/>
        <v>0</v>
      </c>
      <c r="L58" s="205">
        <f t="shared" si="24"/>
        <v>0</v>
      </c>
      <c r="M58" s="205">
        <f t="shared" si="24"/>
        <v>150000</v>
      </c>
      <c r="N58" s="205">
        <f t="shared" si="24"/>
        <v>0</v>
      </c>
      <c r="O58" s="205">
        <f t="shared" si="24"/>
        <v>150000</v>
      </c>
      <c r="P58" s="205">
        <f t="shared" si="24"/>
        <v>0</v>
      </c>
      <c r="Q58" s="205">
        <f t="shared" si="24"/>
        <v>0</v>
      </c>
    </row>
    <row r="59" spans="1:17" ht="12.75">
      <c r="A59" s="207" t="s">
        <v>547</v>
      </c>
      <c r="B59" s="208">
        <v>122</v>
      </c>
      <c r="C59" s="205">
        <f>SUM(H59+M59)</f>
        <v>150000</v>
      </c>
      <c r="D59" s="205">
        <f>SUM(I59+N59)</f>
        <v>0</v>
      </c>
      <c r="E59" s="205">
        <f>SUM(J59+O59)</f>
        <v>150000</v>
      </c>
      <c r="F59" s="205">
        <f>SUM(K59+P59)</f>
        <v>0</v>
      </c>
      <c r="G59" s="205">
        <f>SUM(L59+Q59)</f>
        <v>0</v>
      </c>
      <c r="H59" s="205">
        <f>SUM(I59:L59)</f>
        <v>0</v>
      </c>
      <c r="I59" s="210"/>
      <c r="J59" s="210"/>
      <c r="K59" s="210"/>
      <c r="L59" s="210"/>
      <c r="M59" s="205">
        <f>SUM(N59:Q59)</f>
        <v>150000</v>
      </c>
      <c r="N59" s="210"/>
      <c r="O59" s="210">
        <v>150000</v>
      </c>
      <c r="P59" s="209"/>
      <c r="Q59" s="210"/>
    </row>
    <row r="60" spans="1:17" ht="12.75">
      <c r="A60" s="206">
        <v>5205</v>
      </c>
      <c r="B60" s="211"/>
      <c r="C60" s="205">
        <f aca="true" t="shared" si="25" ref="C60:Q60">SUM(C61:C61)</f>
        <v>1245</v>
      </c>
      <c r="D60" s="205">
        <f t="shared" si="25"/>
        <v>0</v>
      </c>
      <c r="E60" s="205">
        <f t="shared" si="25"/>
        <v>1245</v>
      </c>
      <c r="F60" s="205">
        <f t="shared" si="25"/>
        <v>0</v>
      </c>
      <c r="G60" s="205">
        <f t="shared" si="25"/>
        <v>0</v>
      </c>
      <c r="H60" s="205">
        <f t="shared" si="25"/>
        <v>0</v>
      </c>
      <c r="I60" s="205">
        <f t="shared" si="25"/>
        <v>0</v>
      </c>
      <c r="J60" s="205">
        <f t="shared" si="25"/>
        <v>0</v>
      </c>
      <c r="K60" s="205">
        <f t="shared" si="25"/>
        <v>0</v>
      </c>
      <c r="L60" s="205">
        <f t="shared" si="25"/>
        <v>0</v>
      </c>
      <c r="M60" s="205">
        <f t="shared" si="25"/>
        <v>1245</v>
      </c>
      <c r="N60" s="205">
        <f t="shared" si="25"/>
        <v>0</v>
      </c>
      <c r="O60" s="205">
        <f t="shared" si="25"/>
        <v>1245</v>
      </c>
      <c r="P60" s="205">
        <f t="shared" si="25"/>
        <v>0</v>
      </c>
      <c r="Q60" s="205">
        <f t="shared" si="25"/>
        <v>0</v>
      </c>
    </row>
    <row r="61" spans="1:17" ht="12.75">
      <c r="A61" s="207" t="s">
        <v>548</v>
      </c>
      <c r="B61" s="208">
        <v>122</v>
      </c>
      <c r="C61" s="205">
        <f>SUM(H61+M61)</f>
        <v>1245</v>
      </c>
      <c r="D61" s="205">
        <f>SUM(I61+N61)</f>
        <v>0</v>
      </c>
      <c r="E61" s="205">
        <f>SUM(J61+O61)</f>
        <v>1245</v>
      </c>
      <c r="F61" s="205">
        <f>SUM(K61+P61)</f>
        <v>0</v>
      </c>
      <c r="G61" s="205">
        <f>SUM(L61+Q61)</f>
        <v>0</v>
      </c>
      <c r="H61" s="205">
        <f>SUM(I61:L61)</f>
        <v>0</v>
      </c>
      <c r="I61" s="210"/>
      <c r="J61" s="210"/>
      <c r="K61" s="210"/>
      <c r="L61" s="210"/>
      <c r="M61" s="205">
        <f>SUM(N61:Q61)</f>
        <v>1245</v>
      </c>
      <c r="N61" s="210"/>
      <c r="O61" s="210">
        <v>1245</v>
      </c>
      <c r="P61" s="209"/>
      <c r="Q61" s="210"/>
    </row>
    <row r="62" spans="1:17" ht="12.75">
      <c r="A62" s="206">
        <v>5206</v>
      </c>
      <c r="B62" s="211"/>
      <c r="C62" s="205">
        <f aca="true" t="shared" si="26" ref="C62:Q62">SUM(C63:C63)</f>
        <v>0</v>
      </c>
      <c r="D62" s="205">
        <f t="shared" si="26"/>
        <v>0</v>
      </c>
      <c r="E62" s="205">
        <f t="shared" si="26"/>
        <v>0</v>
      </c>
      <c r="F62" s="205">
        <f t="shared" si="26"/>
        <v>0</v>
      </c>
      <c r="G62" s="205">
        <f t="shared" si="26"/>
        <v>0</v>
      </c>
      <c r="H62" s="205">
        <f t="shared" si="26"/>
        <v>0</v>
      </c>
      <c r="I62" s="205">
        <f t="shared" si="26"/>
        <v>0</v>
      </c>
      <c r="J62" s="205">
        <f t="shared" si="26"/>
        <v>0</v>
      </c>
      <c r="K62" s="205">
        <f t="shared" si="26"/>
        <v>0</v>
      </c>
      <c r="L62" s="205">
        <f t="shared" si="26"/>
        <v>0</v>
      </c>
      <c r="M62" s="205">
        <f t="shared" si="26"/>
        <v>0</v>
      </c>
      <c r="N62" s="205">
        <f t="shared" si="26"/>
        <v>0</v>
      </c>
      <c r="O62" s="205">
        <f t="shared" si="26"/>
        <v>0</v>
      </c>
      <c r="P62" s="205">
        <f t="shared" si="26"/>
        <v>0</v>
      </c>
      <c r="Q62" s="205">
        <f t="shared" si="26"/>
        <v>0</v>
      </c>
    </row>
    <row r="63" spans="1:17" ht="12.75">
      <c r="A63" s="222"/>
      <c r="B63" s="224"/>
      <c r="C63" s="205">
        <f>SUM(H63+M63)</f>
        <v>0</v>
      </c>
      <c r="D63" s="205">
        <f>SUM(I63+N63)</f>
        <v>0</v>
      </c>
      <c r="E63" s="205">
        <f>SUM(J63+O63)</f>
        <v>0</v>
      </c>
      <c r="F63" s="205">
        <f>SUM(K63+P63)</f>
        <v>0</v>
      </c>
      <c r="G63" s="205">
        <f>SUM(L63+Q63)</f>
        <v>0</v>
      </c>
      <c r="H63" s="205">
        <f>SUM(I63:L63)</f>
        <v>0</v>
      </c>
      <c r="I63" s="210"/>
      <c r="J63" s="210"/>
      <c r="K63" s="210"/>
      <c r="L63" s="210"/>
      <c r="M63" s="205">
        <f>SUM(N63:Q63)</f>
        <v>0</v>
      </c>
      <c r="N63" s="210"/>
      <c r="O63" s="210"/>
      <c r="P63" s="210"/>
      <c r="Q63" s="210"/>
    </row>
    <row r="64" spans="1:17" ht="12.75">
      <c r="A64" s="203" t="s">
        <v>515</v>
      </c>
      <c r="B64" s="204"/>
      <c r="C64" s="205">
        <f aca="true" t="shared" si="27" ref="C64:Q64">SUM(C65)</f>
        <v>0</v>
      </c>
      <c r="D64" s="205">
        <f t="shared" si="27"/>
        <v>0</v>
      </c>
      <c r="E64" s="205">
        <f t="shared" si="27"/>
        <v>0</v>
      </c>
      <c r="F64" s="205">
        <f t="shared" si="27"/>
        <v>0</v>
      </c>
      <c r="G64" s="205">
        <f t="shared" si="27"/>
        <v>0</v>
      </c>
      <c r="H64" s="205">
        <f t="shared" si="27"/>
        <v>0</v>
      </c>
      <c r="I64" s="205">
        <f t="shared" si="27"/>
        <v>0</v>
      </c>
      <c r="J64" s="205">
        <f t="shared" si="27"/>
        <v>0</v>
      </c>
      <c r="K64" s="205">
        <f t="shared" si="27"/>
        <v>0</v>
      </c>
      <c r="L64" s="205">
        <f t="shared" si="27"/>
        <v>0</v>
      </c>
      <c r="M64" s="205">
        <f t="shared" si="27"/>
        <v>0</v>
      </c>
      <c r="N64" s="205">
        <f t="shared" si="27"/>
        <v>0</v>
      </c>
      <c r="O64" s="205">
        <f t="shared" si="27"/>
        <v>0</v>
      </c>
      <c r="P64" s="205">
        <f t="shared" si="27"/>
        <v>0</v>
      </c>
      <c r="Q64" s="205">
        <f t="shared" si="27"/>
        <v>0</v>
      </c>
    </row>
    <row r="65" spans="1:17" ht="12.75">
      <c r="A65" s="206">
        <v>5206</v>
      </c>
      <c r="B65" s="211"/>
      <c r="C65" s="205">
        <f aca="true" t="shared" si="28" ref="C65:Q65">SUM(C66:C66)</f>
        <v>0</v>
      </c>
      <c r="D65" s="205">
        <f t="shared" si="28"/>
        <v>0</v>
      </c>
      <c r="E65" s="205">
        <f t="shared" si="28"/>
        <v>0</v>
      </c>
      <c r="F65" s="205">
        <f t="shared" si="28"/>
        <v>0</v>
      </c>
      <c r="G65" s="205">
        <f t="shared" si="28"/>
        <v>0</v>
      </c>
      <c r="H65" s="205">
        <f t="shared" si="28"/>
        <v>0</v>
      </c>
      <c r="I65" s="205">
        <f t="shared" si="28"/>
        <v>0</v>
      </c>
      <c r="J65" s="205">
        <f t="shared" si="28"/>
        <v>0</v>
      </c>
      <c r="K65" s="205">
        <f t="shared" si="28"/>
        <v>0</v>
      </c>
      <c r="L65" s="205">
        <f t="shared" si="28"/>
        <v>0</v>
      </c>
      <c r="M65" s="205">
        <f t="shared" si="28"/>
        <v>0</v>
      </c>
      <c r="N65" s="205">
        <f t="shared" si="28"/>
        <v>0</v>
      </c>
      <c r="O65" s="205">
        <f t="shared" si="28"/>
        <v>0</v>
      </c>
      <c r="P65" s="205">
        <f t="shared" si="28"/>
        <v>0</v>
      </c>
      <c r="Q65" s="205">
        <f t="shared" si="28"/>
        <v>0</v>
      </c>
    </row>
    <row r="66" spans="1:17" ht="12.75">
      <c r="A66" s="207"/>
      <c r="B66" s="208"/>
      <c r="C66" s="205">
        <f>SUM(H66+M66)</f>
        <v>0</v>
      </c>
      <c r="D66" s="205">
        <f>SUM(I66+N66)</f>
        <v>0</v>
      </c>
      <c r="E66" s="205">
        <f>SUM(J66+O66)</f>
        <v>0</v>
      </c>
      <c r="F66" s="205">
        <f>SUM(K66+P66)</f>
        <v>0</v>
      </c>
      <c r="G66" s="205">
        <f>SUM(L66+Q66)</f>
        <v>0</v>
      </c>
      <c r="H66" s="205">
        <f>SUM(I66:L66)</f>
        <v>0</v>
      </c>
      <c r="I66" s="210"/>
      <c r="J66" s="210"/>
      <c r="K66" s="210"/>
      <c r="L66" s="210"/>
      <c r="M66" s="205">
        <f>SUM(N66:Q66)</f>
        <v>0</v>
      </c>
      <c r="N66" s="210"/>
      <c r="O66" s="210"/>
      <c r="P66" s="210"/>
      <c r="Q66" s="210"/>
    </row>
    <row r="67" spans="1:17" ht="12.75">
      <c r="A67" s="203" t="s">
        <v>549</v>
      </c>
      <c r="B67" s="204"/>
      <c r="C67" s="205">
        <f aca="true" t="shared" si="29" ref="C67:Q67">SUM(C68+C71+C76+C82)</f>
        <v>54640</v>
      </c>
      <c r="D67" s="205">
        <f t="shared" si="29"/>
        <v>0</v>
      </c>
      <c r="E67" s="205">
        <f t="shared" si="29"/>
        <v>54640</v>
      </c>
      <c r="F67" s="205">
        <f t="shared" si="29"/>
        <v>0</v>
      </c>
      <c r="G67" s="205">
        <f t="shared" si="29"/>
        <v>0</v>
      </c>
      <c r="H67" s="205">
        <f t="shared" si="29"/>
        <v>38131</v>
      </c>
      <c r="I67" s="205">
        <f t="shared" si="29"/>
        <v>0</v>
      </c>
      <c r="J67" s="205">
        <f t="shared" si="29"/>
        <v>38131</v>
      </c>
      <c r="K67" s="205">
        <f t="shared" si="29"/>
        <v>0</v>
      </c>
      <c r="L67" s="205">
        <f t="shared" si="29"/>
        <v>0</v>
      </c>
      <c r="M67" s="205">
        <f t="shared" si="29"/>
        <v>16509</v>
      </c>
      <c r="N67" s="205">
        <f t="shared" si="29"/>
        <v>0</v>
      </c>
      <c r="O67" s="205">
        <f t="shared" si="29"/>
        <v>16509</v>
      </c>
      <c r="P67" s="205">
        <f t="shared" si="29"/>
        <v>0</v>
      </c>
      <c r="Q67" s="205">
        <f t="shared" si="29"/>
        <v>0</v>
      </c>
    </row>
    <row r="68" spans="1:17" ht="12.75">
      <c r="A68" s="206">
        <v>5201</v>
      </c>
      <c r="B68" s="211"/>
      <c r="C68" s="205">
        <f>SUM(C69:C70)</f>
        <v>5659</v>
      </c>
      <c r="D68" s="205">
        <f aca="true" t="shared" si="30" ref="D68:Q68">SUM(D69:D70)</f>
        <v>0</v>
      </c>
      <c r="E68" s="205">
        <f t="shared" si="30"/>
        <v>5659</v>
      </c>
      <c r="F68" s="205">
        <f t="shared" si="30"/>
        <v>0</v>
      </c>
      <c r="G68" s="205">
        <f t="shared" si="30"/>
        <v>0</v>
      </c>
      <c r="H68" s="205">
        <f t="shared" si="30"/>
        <v>5659</v>
      </c>
      <c r="I68" s="205">
        <f t="shared" si="30"/>
        <v>0</v>
      </c>
      <c r="J68" s="205">
        <f t="shared" si="30"/>
        <v>5659</v>
      </c>
      <c r="K68" s="205">
        <f t="shared" si="30"/>
        <v>0</v>
      </c>
      <c r="L68" s="205">
        <f t="shared" si="30"/>
        <v>0</v>
      </c>
      <c r="M68" s="205">
        <f t="shared" si="30"/>
        <v>0</v>
      </c>
      <c r="N68" s="205">
        <f t="shared" si="30"/>
        <v>0</v>
      </c>
      <c r="O68" s="205">
        <f t="shared" si="30"/>
        <v>0</v>
      </c>
      <c r="P68" s="205">
        <f t="shared" si="30"/>
        <v>0</v>
      </c>
      <c r="Q68" s="205">
        <f t="shared" si="30"/>
        <v>0</v>
      </c>
    </row>
    <row r="69" spans="1:17" ht="12.75">
      <c r="A69" s="207" t="s">
        <v>550</v>
      </c>
      <c r="B69" s="208">
        <v>322</v>
      </c>
      <c r="C69" s="205">
        <f aca="true" t="shared" si="31" ref="C69:G70">SUM(H69+M69)</f>
        <v>3739</v>
      </c>
      <c r="D69" s="205">
        <f t="shared" si="31"/>
        <v>0</v>
      </c>
      <c r="E69" s="205">
        <f t="shared" si="31"/>
        <v>3739</v>
      </c>
      <c r="F69" s="205">
        <f t="shared" si="31"/>
        <v>0</v>
      </c>
      <c r="G69" s="205">
        <f t="shared" si="31"/>
        <v>0</v>
      </c>
      <c r="H69" s="205">
        <f>SUM(I69:L69)</f>
        <v>3739</v>
      </c>
      <c r="I69" s="210"/>
      <c r="J69" s="210">
        <v>3739</v>
      </c>
      <c r="K69" s="210"/>
      <c r="L69" s="210"/>
      <c r="M69" s="205">
        <f>SUM(N69:Q69)</f>
        <v>0</v>
      </c>
      <c r="N69" s="210"/>
      <c r="O69" s="210"/>
      <c r="P69" s="210"/>
      <c r="Q69" s="210"/>
    </row>
    <row r="70" spans="1:17" ht="12.75">
      <c r="A70" s="207" t="s">
        <v>551</v>
      </c>
      <c r="B70" s="208">
        <v>322</v>
      </c>
      <c r="C70" s="205">
        <f t="shared" si="31"/>
        <v>1920</v>
      </c>
      <c r="D70" s="205">
        <f t="shared" si="31"/>
        <v>0</v>
      </c>
      <c r="E70" s="205">
        <f t="shared" si="31"/>
        <v>1920</v>
      </c>
      <c r="F70" s="205">
        <f t="shared" si="31"/>
        <v>0</v>
      </c>
      <c r="G70" s="205">
        <f t="shared" si="31"/>
        <v>0</v>
      </c>
      <c r="H70" s="205">
        <f>SUM(I70:L70)</f>
        <v>1920</v>
      </c>
      <c r="I70" s="210"/>
      <c r="J70" s="210">
        <v>1920</v>
      </c>
      <c r="K70" s="210"/>
      <c r="L70" s="210"/>
      <c r="M70" s="205">
        <f>SUM(N70:Q70)</f>
        <v>0</v>
      </c>
      <c r="N70" s="210"/>
      <c r="O70" s="210"/>
      <c r="P70" s="210"/>
      <c r="Q70" s="210"/>
    </row>
    <row r="71" spans="1:17" ht="12.75">
      <c r="A71" s="206">
        <v>5203</v>
      </c>
      <c r="B71" s="211"/>
      <c r="C71" s="225">
        <f>SUM(C72:C75)</f>
        <v>13630</v>
      </c>
      <c r="D71" s="225">
        <f aca="true" t="shared" si="32" ref="D71:Q71">SUM(D72:D75)</f>
        <v>0</v>
      </c>
      <c r="E71" s="225">
        <f t="shared" si="32"/>
        <v>13630</v>
      </c>
      <c r="F71" s="225">
        <f t="shared" si="32"/>
        <v>0</v>
      </c>
      <c r="G71" s="225">
        <f t="shared" si="32"/>
        <v>0</v>
      </c>
      <c r="H71" s="225">
        <f t="shared" si="32"/>
        <v>9630</v>
      </c>
      <c r="I71" s="225">
        <f t="shared" si="32"/>
        <v>0</v>
      </c>
      <c r="J71" s="225">
        <f t="shared" si="32"/>
        <v>9630</v>
      </c>
      <c r="K71" s="225">
        <f t="shared" si="32"/>
        <v>0</v>
      </c>
      <c r="L71" s="225">
        <f t="shared" si="32"/>
        <v>0</v>
      </c>
      <c r="M71" s="225">
        <f t="shared" si="32"/>
        <v>4000</v>
      </c>
      <c r="N71" s="225">
        <f t="shared" si="32"/>
        <v>0</v>
      </c>
      <c r="O71" s="225">
        <f t="shared" si="32"/>
        <v>4000</v>
      </c>
      <c r="P71" s="225">
        <f t="shared" si="32"/>
        <v>0</v>
      </c>
      <c r="Q71" s="225">
        <f t="shared" si="32"/>
        <v>0</v>
      </c>
    </row>
    <row r="72" spans="1:17" ht="25.5">
      <c r="A72" s="207" t="s">
        <v>552</v>
      </c>
      <c r="B72" s="208">
        <v>322</v>
      </c>
      <c r="C72" s="205">
        <f aca="true" t="shared" si="33" ref="C72:G75">SUM(H72+M72)</f>
        <v>3116</v>
      </c>
      <c r="D72" s="205">
        <f t="shared" si="33"/>
        <v>0</v>
      </c>
      <c r="E72" s="205">
        <f t="shared" si="33"/>
        <v>3116</v>
      </c>
      <c r="F72" s="205">
        <f t="shared" si="33"/>
        <v>0</v>
      </c>
      <c r="G72" s="205">
        <f t="shared" si="33"/>
        <v>0</v>
      </c>
      <c r="H72" s="205">
        <f>SUM(I72:L72)</f>
        <v>3116</v>
      </c>
      <c r="I72" s="214"/>
      <c r="J72" s="223">
        <v>3116</v>
      </c>
      <c r="K72" s="214"/>
      <c r="L72" s="223"/>
      <c r="M72" s="205">
        <f>SUM(N72:Q72)</f>
        <v>0</v>
      </c>
      <c r="N72" s="214"/>
      <c r="O72" s="210"/>
      <c r="P72" s="214"/>
      <c r="Q72" s="214"/>
    </row>
    <row r="73" spans="1:17" ht="12.75">
      <c r="A73" s="207" t="s">
        <v>553</v>
      </c>
      <c r="B73" s="208">
        <v>322</v>
      </c>
      <c r="C73" s="205">
        <f t="shared" si="33"/>
        <v>1349</v>
      </c>
      <c r="D73" s="205">
        <f t="shared" si="33"/>
        <v>0</v>
      </c>
      <c r="E73" s="205">
        <f t="shared" si="33"/>
        <v>1349</v>
      </c>
      <c r="F73" s="205">
        <f t="shared" si="33"/>
        <v>0</v>
      </c>
      <c r="G73" s="205">
        <f t="shared" si="33"/>
        <v>0</v>
      </c>
      <c r="H73" s="205">
        <f>SUM(I73:L73)</f>
        <v>1349</v>
      </c>
      <c r="I73" s="214"/>
      <c r="J73" s="223">
        <v>1349</v>
      </c>
      <c r="K73" s="214"/>
      <c r="L73" s="223"/>
      <c r="M73" s="205">
        <f>SUM(N73:Q73)</f>
        <v>0</v>
      </c>
      <c r="N73" s="214"/>
      <c r="O73" s="210"/>
      <c r="P73" s="214"/>
      <c r="Q73" s="214"/>
    </row>
    <row r="74" spans="1:17" ht="12.75">
      <c r="A74" s="207" t="s">
        <v>554</v>
      </c>
      <c r="B74" s="208">
        <v>322</v>
      </c>
      <c r="C74" s="205">
        <f t="shared" si="33"/>
        <v>5165</v>
      </c>
      <c r="D74" s="205">
        <f t="shared" si="33"/>
        <v>0</v>
      </c>
      <c r="E74" s="205">
        <f t="shared" si="33"/>
        <v>5165</v>
      </c>
      <c r="F74" s="205">
        <f t="shared" si="33"/>
        <v>0</v>
      </c>
      <c r="G74" s="205">
        <f t="shared" si="33"/>
        <v>0</v>
      </c>
      <c r="H74" s="205">
        <f>SUM(I74:L74)</f>
        <v>5165</v>
      </c>
      <c r="I74" s="214"/>
      <c r="J74" s="223">
        <v>5165</v>
      </c>
      <c r="K74" s="214"/>
      <c r="L74" s="223"/>
      <c r="M74" s="205">
        <f>SUM(N74:Q74)</f>
        <v>0</v>
      </c>
      <c r="N74" s="214"/>
      <c r="O74" s="210"/>
      <c r="P74" s="214"/>
      <c r="Q74" s="214"/>
    </row>
    <row r="75" spans="1:17" ht="25.5">
      <c r="A75" s="207" t="s">
        <v>555</v>
      </c>
      <c r="B75" s="208">
        <v>322</v>
      </c>
      <c r="C75" s="205">
        <f t="shared" si="33"/>
        <v>4000</v>
      </c>
      <c r="D75" s="205">
        <f t="shared" si="33"/>
        <v>0</v>
      </c>
      <c r="E75" s="205">
        <f t="shared" si="33"/>
        <v>4000</v>
      </c>
      <c r="F75" s="205">
        <f t="shared" si="33"/>
        <v>0</v>
      </c>
      <c r="G75" s="205">
        <f t="shared" si="33"/>
        <v>0</v>
      </c>
      <c r="H75" s="205">
        <f>SUM(I75:L75)</f>
        <v>0</v>
      </c>
      <c r="I75" s="214"/>
      <c r="J75" s="223"/>
      <c r="K75" s="214"/>
      <c r="L75" s="223"/>
      <c r="M75" s="205">
        <f>SUM(N75:Q75)</f>
        <v>4000</v>
      </c>
      <c r="N75" s="214"/>
      <c r="O75" s="210">
        <v>4000</v>
      </c>
      <c r="P75" s="214"/>
      <c r="Q75" s="214"/>
    </row>
    <row r="76" spans="1:17" ht="12.75">
      <c r="A76" s="206">
        <v>5205</v>
      </c>
      <c r="B76" s="211"/>
      <c r="C76" s="225">
        <f aca="true" t="shared" si="34" ref="C76:Q76">SUM(C77:C81)</f>
        <v>35351</v>
      </c>
      <c r="D76" s="225">
        <f t="shared" si="34"/>
        <v>0</v>
      </c>
      <c r="E76" s="225">
        <f t="shared" si="34"/>
        <v>35351</v>
      </c>
      <c r="F76" s="225">
        <f t="shared" si="34"/>
        <v>0</v>
      </c>
      <c r="G76" s="225">
        <f t="shared" si="34"/>
        <v>0</v>
      </c>
      <c r="H76" s="225">
        <f t="shared" si="34"/>
        <v>22842</v>
      </c>
      <c r="I76" s="225">
        <f t="shared" si="34"/>
        <v>0</v>
      </c>
      <c r="J76" s="225">
        <f t="shared" si="34"/>
        <v>22842</v>
      </c>
      <c r="K76" s="225">
        <f t="shared" si="34"/>
        <v>0</v>
      </c>
      <c r="L76" s="225">
        <f t="shared" si="34"/>
        <v>0</v>
      </c>
      <c r="M76" s="225">
        <f t="shared" si="34"/>
        <v>12509</v>
      </c>
      <c r="N76" s="225">
        <f t="shared" si="34"/>
        <v>0</v>
      </c>
      <c r="O76" s="225">
        <f t="shared" si="34"/>
        <v>12509</v>
      </c>
      <c r="P76" s="225">
        <f t="shared" si="34"/>
        <v>0</v>
      </c>
      <c r="Q76" s="225">
        <f t="shared" si="34"/>
        <v>0</v>
      </c>
    </row>
    <row r="77" spans="1:17" ht="38.25">
      <c r="A77" s="207" t="s">
        <v>556</v>
      </c>
      <c r="B77" s="208">
        <v>322</v>
      </c>
      <c r="C77" s="205">
        <f aca="true" t="shared" si="35" ref="C77:G80">SUM(H77+M77)</f>
        <v>7716</v>
      </c>
      <c r="D77" s="205">
        <f t="shared" si="35"/>
        <v>0</v>
      </c>
      <c r="E77" s="205">
        <f t="shared" si="35"/>
        <v>7716</v>
      </c>
      <c r="F77" s="205">
        <f t="shared" si="35"/>
        <v>0</v>
      </c>
      <c r="G77" s="205">
        <f t="shared" si="35"/>
        <v>0</v>
      </c>
      <c r="H77" s="205">
        <f>SUM(I77:L77)</f>
        <v>7716</v>
      </c>
      <c r="I77" s="223"/>
      <c r="J77" s="226">
        <v>7716</v>
      </c>
      <c r="K77" s="223"/>
      <c r="L77" s="223"/>
      <c r="M77" s="205">
        <f>SUM(N77:Q77)</f>
        <v>0</v>
      </c>
      <c r="N77" s="223"/>
      <c r="O77" s="227"/>
      <c r="P77" s="223"/>
      <c r="Q77" s="223"/>
    </row>
    <row r="78" spans="1:17" ht="12.75">
      <c r="A78" s="207" t="s">
        <v>557</v>
      </c>
      <c r="B78" s="208">
        <v>336</v>
      </c>
      <c r="C78" s="205">
        <f t="shared" si="35"/>
        <v>4440</v>
      </c>
      <c r="D78" s="205">
        <f t="shared" si="35"/>
        <v>0</v>
      </c>
      <c r="E78" s="205">
        <f t="shared" si="35"/>
        <v>4440</v>
      </c>
      <c r="F78" s="205">
        <f t="shared" si="35"/>
        <v>0</v>
      </c>
      <c r="G78" s="205">
        <f t="shared" si="35"/>
        <v>0</v>
      </c>
      <c r="H78" s="205">
        <f>SUM(I78:L78)</f>
        <v>0</v>
      </c>
      <c r="I78" s="223"/>
      <c r="J78" s="226"/>
      <c r="K78" s="223"/>
      <c r="L78" s="223"/>
      <c r="M78" s="205">
        <f>SUM(N78:Q78)</f>
        <v>4440</v>
      </c>
      <c r="N78" s="223"/>
      <c r="O78" s="226">
        <v>4440</v>
      </c>
      <c r="P78" s="223"/>
      <c r="Q78" s="223"/>
    </row>
    <row r="79" spans="1:17" ht="28.5" customHeight="1">
      <c r="A79" s="207" t="s">
        <v>558</v>
      </c>
      <c r="B79" s="208">
        <v>388</v>
      </c>
      <c r="C79" s="205">
        <f t="shared" si="35"/>
        <v>15336</v>
      </c>
      <c r="D79" s="205">
        <f t="shared" si="35"/>
        <v>0</v>
      </c>
      <c r="E79" s="205">
        <f t="shared" si="35"/>
        <v>15336</v>
      </c>
      <c r="F79" s="205">
        <f t="shared" si="35"/>
        <v>0</v>
      </c>
      <c r="G79" s="205">
        <f t="shared" si="35"/>
        <v>0</v>
      </c>
      <c r="H79" s="205">
        <f>SUM(I79:L79)</f>
        <v>12780</v>
      </c>
      <c r="I79" s="223"/>
      <c r="J79" s="226">
        <v>12780</v>
      </c>
      <c r="K79" s="223"/>
      <c r="L79" s="223"/>
      <c r="M79" s="205">
        <f>SUM(N79:Q79)</f>
        <v>2556</v>
      </c>
      <c r="N79" s="223"/>
      <c r="O79" s="226">
        <v>2556</v>
      </c>
      <c r="P79" s="223"/>
      <c r="Q79" s="223"/>
    </row>
    <row r="80" spans="1:17" ht="23.25" customHeight="1">
      <c r="A80" s="207" t="s">
        <v>559</v>
      </c>
      <c r="B80" s="208">
        <v>321</v>
      </c>
      <c r="C80" s="205">
        <f t="shared" si="35"/>
        <v>2999</v>
      </c>
      <c r="D80" s="205">
        <f t="shared" si="35"/>
        <v>0</v>
      </c>
      <c r="E80" s="205">
        <f t="shared" si="35"/>
        <v>2999</v>
      </c>
      <c r="F80" s="205">
        <f t="shared" si="35"/>
        <v>0</v>
      </c>
      <c r="G80" s="205">
        <f t="shared" si="35"/>
        <v>0</v>
      </c>
      <c r="H80" s="205">
        <f>SUM(I80:L80)</f>
        <v>0</v>
      </c>
      <c r="I80" s="223"/>
      <c r="J80" s="226"/>
      <c r="K80" s="223"/>
      <c r="L80" s="223"/>
      <c r="M80" s="205">
        <f>SUM(N80:Q80)</f>
        <v>2999</v>
      </c>
      <c r="N80" s="223"/>
      <c r="O80" s="226">
        <v>2999</v>
      </c>
      <c r="P80" s="223"/>
      <c r="Q80" s="223"/>
    </row>
    <row r="81" spans="1:17" ht="12.75">
      <c r="A81" s="207" t="s">
        <v>560</v>
      </c>
      <c r="B81" s="208">
        <v>322</v>
      </c>
      <c r="C81" s="205">
        <f>SUM(H81+M81)</f>
        <v>4860</v>
      </c>
      <c r="D81" s="205">
        <f>SUM(I81+N81)</f>
        <v>0</v>
      </c>
      <c r="E81" s="205">
        <f>SUM(J81+O81)</f>
        <v>4860</v>
      </c>
      <c r="F81" s="205">
        <f>SUM(K81+P81)</f>
        <v>0</v>
      </c>
      <c r="G81" s="205">
        <f>SUM(L81+Q81)</f>
        <v>0</v>
      </c>
      <c r="H81" s="205">
        <f>SUM(I81:L81)</f>
        <v>2346</v>
      </c>
      <c r="I81" s="223"/>
      <c r="J81" s="226">
        <v>2346</v>
      </c>
      <c r="K81" s="223"/>
      <c r="L81" s="223"/>
      <c r="M81" s="205">
        <f>SUM(N81:Q81)</f>
        <v>2514</v>
      </c>
      <c r="N81" s="223"/>
      <c r="O81" s="226">
        <v>2514</v>
      </c>
      <c r="P81" s="223"/>
      <c r="Q81" s="223"/>
    </row>
    <row r="82" spans="1:17" ht="12.75">
      <c r="A82" s="206">
        <v>5219</v>
      </c>
      <c r="B82" s="211"/>
      <c r="C82" s="205">
        <f>C83</f>
        <v>0</v>
      </c>
      <c r="D82" s="205">
        <f aca="true" t="shared" si="36" ref="D82:Q82">D83</f>
        <v>0</v>
      </c>
      <c r="E82" s="205">
        <f t="shared" si="36"/>
        <v>0</v>
      </c>
      <c r="F82" s="205">
        <f t="shared" si="36"/>
        <v>0</v>
      </c>
      <c r="G82" s="205">
        <f t="shared" si="36"/>
        <v>0</v>
      </c>
      <c r="H82" s="205">
        <f t="shared" si="36"/>
        <v>0</v>
      </c>
      <c r="I82" s="205">
        <f t="shared" si="36"/>
        <v>0</v>
      </c>
      <c r="J82" s="205">
        <f t="shared" si="36"/>
        <v>0</v>
      </c>
      <c r="K82" s="205">
        <f t="shared" si="36"/>
        <v>0</v>
      </c>
      <c r="L82" s="205">
        <f t="shared" si="36"/>
        <v>0</v>
      </c>
      <c r="M82" s="205">
        <f t="shared" si="36"/>
        <v>0</v>
      </c>
      <c r="N82" s="205">
        <f t="shared" si="36"/>
        <v>0</v>
      </c>
      <c r="O82" s="205">
        <f t="shared" si="36"/>
        <v>0</v>
      </c>
      <c r="P82" s="205">
        <f t="shared" si="36"/>
        <v>0</v>
      </c>
      <c r="Q82" s="205">
        <f t="shared" si="36"/>
        <v>0</v>
      </c>
    </row>
    <row r="83" spans="1:17" ht="12.75">
      <c r="A83" s="207"/>
      <c r="B83" s="208"/>
      <c r="C83" s="205">
        <f>SUM(H83+M83)</f>
        <v>0</v>
      </c>
      <c r="D83" s="205">
        <f>SUM(I83+N83)</f>
        <v>0</v>
      </c>
      <c r="E83" s="205">
        <f>SUM(J83+O83)</f>
        <v>0</v>
      </c>
      <c r="F83" s="205">
        <f>SUM(K83+P83)</f>
        <v>0</v>
      </c>
      <c r="G83" s="205">
        <f>SUM(L83+Q83)</f>
        <v>0</v>
      </c>
      <c r="H83" s="205">
        <f>SUM(I83:L83)</f>
        <v>0</v>
      </c>
      <c r="I83" s="214"/>
      <c r="J83" s="214"/>
      <c r="K83" s="214"/>
      <c r="L83" s="214"/>
      <c r="M83" s="205">
        <f>SUM(N83:Q83)</f>
        <v>0</v>
      </c>
      <c r="N83" s="214"/>
      <c r="O83" s="210"/>
      <c r="P83" s="214"/>
      <c r="Q83" s="214"/>
    </row>
    <row r="84" spans="1:17" ht="12.75">
      <c r="A84" s="203" t="s">
        <v>561</v>
      </c>
      <c r="B84" s="211"/>
      <c r="C84" s="205">
        <f>C85</f>
        <v>11921</v>
      </c>
      <c r="D84" s="205">
        <f aca="true" t="shared" si="37" ref="D84:Q85">D85</f>
        <v>0</v>
      </c>
      <c r="E84" s="205">
        <f t="shared" si="37"/>
        <v>11921</v>
      </c>
      <c r="F84" s="205">
        <f t="shared" si="37"/>
        <v>0</v>
      </c>
      <c r="G84" s="205">
        <f t="shared" si="37"/>
        <v>0</v>
      </c>
      <c r="H84" s="205">
        <f t="shared" si="37"/>
        <v>0</v>
      </c>
      <c r="I84" s="205">
        <f t="shared" si="37"/>
        <v>0</v>
      </c>
      <c r="J84" s="205">
        <f t="shared" si="37"/>
        <v>0</v>
      </c>
      <c r="K84" s="205">
        <f t="shared" si="37"/>
        <v>0</v>
      </c>
      <c r="L84" s="205">
        <f t="shared" si="37"/>
        <v>0</v>
      </c>
      <c r="M84" s="205">
        <f t="shared" si="37"/>
        <v>11921</v>
      </c>
      <c r="N84" s="205">
        <f t="shared" si="37"/>
        <v>0</v>
      </c>
      <c r="O84" s="205">
        <f t="shared" si="37"/>
        <v>11921</v>
      </c>
      <c r="P84" s="205">
        <f t="shared" si="37"/>
        <v>0</v>
      </c>
      <c r="Q84" s="205">
        <f t="shared" si="37"/>
        <v>0</v>
      </c>
    </row>
    <row r="85" spans="1:17" ht="12.75">
      <c r="A85" s="206">
        <v>5203</v>
      </c>
      <c r="B85" s="211"/>
      <c r="C85" s="205">
        <f>C86</f>
        <v>11921</v>
      </c>
      <c r="D85" s="205">
        <f t="shared" si="37"/>
        <v>0</v>
      </c>
      <c r="E85" s="205">
        <f t="shared" si="37"/>
        <v>11921</v>
      </c>
      <c r="F85" s="205">
        <f t="shared" si="37"/>
        <v>0</v>
      </c>
      <c r="G85" s="205">
        <f t="shared" si="37"/>
        <v>0</v>
      </c>
      <c r="H85" s="205">
        <f t="shared" si="37"/>
        <v>0</v>
      </c>
      <c r="I85" s="205">
        <f t="shared" si="37"/>
        <v>0</v>
      </c>
      <c r="J85" s="205">
        <f t="shared" si="37"/>
        <v>0</v>
      </c>
      <c r="K85" s="205">
        <f t="shared" si="37"/>
        <v>0</v>
      </c>
      <c r="L85" s="205">
        <f t="shared" si="37"/>
        <v>0</v>
      </c>
      <c r="M85" s="205">
        <f t="shared" si="37"/>
        <v>11921</v>
      </c>
      <c r="N85" s="205">
        <f t="shared" si="37"/>
        <v>0</v>
      </c>
      <c r="O85" s="205">
        <f t="shared" si="37"/>
        <v>11921</v>
      </c>
      <c r="P85" s="205">
        <f t="shared" si="37"/>
        <v>0</v>
      </c>
      <c r="Q85" s="205">
        <f t="shared" si="37"/>
        <v>0</v>
      </c>
    </row>
    <row r="86" spans="1:17" ht="12.75">
      <c r="A86" s="207" t="s">
        <v>562</v>
      </c>
      <c r="B86" s="208">
        <v>468</v>
      </c>
      <c r="C86" s="205">
        <f>SUM(H86+M86)</f>
        <v>11921</v>
      </c>
      <c r="D86" s="205">
        <f>SUM(I86+N86)</f>
        <v>0</v>
      </c>
      <c r="E86" s="205">
        <f>SUM(J86+O86)</f>
        <v>11921</v>
      </c>
      <c r="F86" s="205">
        <f>SUM(K86+P86)</f>
        <v>0</v>
      </c>
      <c r="G86" s="205">
        <f>SUM(L86+Q86)</f>
        <v>0</v>
      </c>
      <c r="H86" s="205">
        <f>SUM(I86:L86)</f>
        <v>0</v>
      </c>
      <c r="I86" s="214"/>
      <c r="J86" s="214"/>
      <c r="K86" s="214"/>
      <c r="L86" s="214"/>
      <c r="M86" s="205">
        <f>SUM(N86:Q86)</f>
        <v>11921</v>
      </c>
      <c r="N86" s="214"/>
      <c r="O86" s="210">
        <v>11921</v>
      </c>
      <c r="P86" s="214"/>
      <c r="Q86" s="214"/>
    </row>
    <row r="87" spans="1:17" ht="25.5">
      <c r="A87" s="203" t="s">
        <v>520</v>
      </c>
      <c r="B87" s="204"/>
      <c r="C87" s="205">
        <f>SUM(C90+C88)</f>
        <v>20000</v>
      </c>
      <c r="D87" s="205">
        <f aca="true" t="shared" si="38" ref="D87:Q87">SUM(D90+D88)</f>
        <v>0</v>
      </c>
      <c r="E87" s="205">
        <f t="shared" si="38"/>
        <v>20000</v>
      </c>
      <c r="F87" s="205">
        <f t="shared" si="38"/>
        <v>0</v>
      </c>
      <c r="G87" s="205">
        <f t="shared" si="38"/>
        <v>0</v>
      </c>
      <c r="H87" s="205">
        <f t="shared" si="38"/>
        <v>0</v>
      </c>
      <c r="I87" s="205">
        <f>SUM(I90+I88)</f>
        <v>0</v>
      </c>
      <c r="J87" s="205">
        <f t="shared" si="38"/>
        <v>0</v>
      </c>
      <c r="K87" s="205">
        <f t="shared" si="38"/>
        <v>0</v>
      </c>
      <c r="L87" s="205">
        <f t="shared" si="38"/>
        <v>0</v>
      </c>
      <c r="M87" s="205">
        <f t="shared" si="38"/>
        <v>20000</v>
      </c>
      <c r="N87" s="205">
        <f t="shared" si="38"/>
        <v>0</v>
      </c>
      <c r="O87" s="205">
        <f t="shared" si="38"/>
        <v>20000</v>
      </c>
      <c r="P87" s="205">
        <f t="shared" si="38"/>
        <v>0</v>
      </c>
      <c r="Q87" s="205">
        <f t="shared" si="38"/>
        <v>0</v>
      </c>
    </row>
    <row r="88" spans="1:17" ht="12.75">
      <c r="A88" s="206">
        <v>5201</v>
      </c>
      <c r="B88" s="204"/>
      <c r="C88" s="205">
        <f>C89</f>
        <v>0</v>
      </c>
      <c r="D88" s="205">
        <f aca="true" t="shared" si="39" ref="D88:Q88">D89</f>
        <v>0</v>
      </c>
      <c r="E88" s="205">
        <f t="shared" si="39"/>
        <v>0</v>
      </c>
      <c r="F88" s="205">
        <f t="shared" si="39"/>
        <v>0</v>
      </c>
      <c r="G88" s="205">
        <f t="shared" si="39"/>
        <v>0</v>
      </c>
      <c r="H88" s="205">
        <f t="shared" si="39"/>
        <v>0</v>
      </c>
      <c r="I88" s="205">
        <f t="shared" si="39"/>
        <v>0</v>
      </c>
      <c r="J88" s="205">
        <f t="shared" si="39"/>
        <v>0</v>
      </c>
      <c r="K88" s="205">
        <f t="shared" si="39"/>
        <v>0</v>
      </c>
      <c r="L88" s="205">
        <f t="shared" si="39"/>
        <v>0</v>
      </c>
      <c r="M88" s="205">
        <f t="shared" si="39"/>
        <v>0</v>
      </c>
      <c r="N88" s="205">
        <f t="shared" si="39"/>
        <v>0</v>
      </c>
      <c r="O88" s="205">
        <f t="shared" si="39"/>
        <v>0</v>
      </c>
      <c r="P88" s="205">
        <f t="shared" si="39"/>
        <v>0</v>
      </c>
      <c r="Q88" s="205">
        <f t="shared" si="39"/>
        <v>0</v>
      </c>
    </row>
    <row r="89" spans="1:17" ht="12.75">
      <c r="A89" s="207"/>
      <c r="B89" s="208"/>
      <c r="C89" s="205">
        <f>SUM(H89+M89)</f>
        <v>0</v>
      </c>
      <c r="D89" s="205">
        <f>SUM(I89+N89)</f>
        <v>0</v>
      </c>
      <c r="E89" s="205">
        <f>SUM(J89+O89)</f>
        <v>0</v>
      </c>
      <c r="F89" s="205">
        <f>SUM(K89+P89)</f>
        <v>0</v>
      </c>
      <c r="G89" s="205">
        <f>SUM(L89+Q89)</f>
        <v>0</v>
      </c>
      <c r="H89" s="205">
        <f>SUM(I89:L89)</f>
        <v>0</v>
      </c>
      <c r="I89" s="210"/>
      <c r="J89" s="210"/>
      <c r="K89" s="210"/>
      <c r="L89" s="210"/>
      <c r="M89" s="205">
        <f>SUM(N89:Q89)</f>
        <v>0</v>
      </c>
      <c r="N89" s="210"/>
      <c r="O89" s="210"/>
      <c r="P89" s="210"/>
      <c r="Q89" s="210"/>
    </row>
    <row r="90" spans="1:17" ht="12.75">
      <c r="A90" s="206">
        <v>5203</v>
      </c>
      <c r="B90" s="211"/>
      <c r="C90" s="205">
        <f aca="true" t="shared" si="40" ref="C90:Q90">SUM(C91:C91)</f>
        <v>20000</v>
      </c>
      <c r="D90" s="205">
        <f t="shared" si="40"/>
        <v>0</v>
      </c>
      <c r="E90" s="205">
        <f t="shared" si="40"/>
        <v>20000</v>
      </c>
      <c r="F90" s="205">
        <f t="shared" si="40"/>
        <v>0</v>
      </c>
      <c r="G90" s="205">
        <f t="shared" si="40"/>
        <v>0</v>
      </c>
      <c r="H90" s="205">
        <f t="shared" si="40"/>
        <v>0</v>
      </c>
      <c r="I90" s="205">
        <f t="shared" si="40"/>
        <v>0</v>
      </c>
      <c r="J90" s="205">
        <f t="shared" si="40"/>
        <v>0</v>
      </c>
      <c r="K90" s="205">
        <f t="shared" si="40"/>
        <v>0</v>
      </c>
      <c r="L90" s="205">
        <f t="shared" si="40"/>
        <v>0</v>
      </c>
      <c r="M90" s="205">
        <f t="shared" si="40"/>
        <v>20000</v>
      </c>
      <c r="N90" s="205">
        <f t="shared" si="40"/>
        <v>0</v>
      </c>
      <c r="O90" s="205">
        <f t="shared" si="40"/>
        <v>20000</v>
      </c>
      <c r="P90" s="205">
        <f t="shared" si="40"/>
        <v>0</v>
      </c>
      <c r="Q90" s="205">
        <f t="shared" si="40"/>
        <v>0</v>
      </c>
    </row>
    <row r="91" spans="1:17" ht="25.5">
      <c r="A91" s="207" t="s">
        <v>563</v>
      </c>
      <c r="B91" s="208">
        <v>524</v>
      </c>
      <c r="C91" s="205">
        <f>SUM(H91+M91)</f>
        <v>20000</v>
      </c>
      <c r="D91" s="205">
        <f>SUM(I91+N91)</f>
        <v>0</v>
      </c>
      <c r="E91" s="205">
        <f>SUM(J91+O91)</f>
        <v>20000</v>
      </c>
      <c r="F91" s="205">
        <f>SUM(K91+P91)</f>
        <v>0</v>
      </c>
      <c r="G91" s="205">
        <f>SUM(L91+Q91)</f>
        <v>0</v>
      </c>
      <c r="H91" s="205">
        <f>SUM(I91:L91)</f>
        <v>0</v>
      </c>
      <c r="I91" s="210"/>
      <c r="J91" s="210"/>
      <c r="K91" s="210"/>
      <c r="L91" s="210"/>
      <c r="M91" s="205">
        <f>SUM(N91:Q91)</f>
        <v>20000</v>
      </c>
      <c r="N91" s="210"/>
      <c r="O91" s="210">
        <v>20000</v>
      </c>
      <c r="P91" s="210"/>
      <c r="Q91" s="210"/>
    </row>
    <row r="92" spans="1:17" ht="25.5">
      <c r="A92" s="203" t="s">
        <v>522</v>
      </c>
      <c r="B92" s="204"/>
      <c r="C92" s="205">
        <f aca="true" t="shared" si="41" ref="C92:Q92">SUM(C93+C96+C100+C103)</f>
        <v>76824</v>
      </c>
      <c r="D92" s="205">
        <f t="shared" si="41"/>
        <v>0</v>
      </c>
      <c r="E92" s="205">
        <f t="shared" si="41"/>
        <v>5928</v>
      </c>
      <c r="F92" s="205">
        <f t="shared" si="41"/>
        <v>63796</v>
      </c>
      <c r="G92" s="205">
        <f t="shared" si="41"/>
        <v>7100</v>
      </c>
      <c r="H92" s="205">
        <f t="shared" si="41"/>
        <v>0</v>
      </c>
      <c r="I92" s="205">
        <f t="shared" si="41"/>
        <v>0</v>
      </c>
      <c r="J92" s="205">
        <f t="shared" si="41"/>
        <v>0</v>
      </c>
      <c r="K92" s="205">
        <f t="shared" si="41"/>
        <v>0</v>
      </c>
      <c r="L92" s="205">
        <f t="shared" si="41"/>
        <v>0</v>
      </c>
      <c r="M92" s="205">
        <f t="shared" si="41"/>
        <v>76824</v>
      </c>
      <c r="N92" s="205">
        <f t="shared" si="41"/>
        <v>0</v>
      </c>
      <c r="O92" s="205">
        <f t="shared" si="41"/>
        <v>5928</v>
      </c>
      <c r="P92" s="205">
        <f t="shared" si="41"/>
        <v>63796</v>
      </c>
      <c r="Q92" s="205">
        <f t="shared" si="41"/>
        <v>7100</v>
      </c>
    </row>
    <row r="93" spans="1:17" ht="12.75">
      <c r="A93" s="206">
        <v>5201</v>
      </c>
      <c r="B93" s="211"/>
      <c r="C93" s="205">
        <f>C94+C95</f>
        <v>6691</v>
      </c>
      <c r="D93" s="205">
        <f aca="true" t="shared" si="42" ref="D93:Q93">D94+D95</f>
        <v>0</v>
      </c>
      <c r="E93" s="205">
        <f t="shared" si="42"/>
        <v>0</v>
      </c>
      <c r="F93" s="205">
        <f t="shared" si="42"/>
        <v>6691</v>
      </c>
      <c r="G93" s="205">
        <f t="shared" si="42"/>
        <v>0</v>
      </c>
      <c r="H93" s="205">
        <f t="shared" si="42"/>
        <v>0</v>
      </c>
      <c r="I93" s="205">
        <f t="shared" si="42"/>
        <v>0</v>
      </c>
      <c r="J93" s="205">
        <f t="shared" si="42"/>
        <v>0</v>
      </c>
      <c r="K93" s="205">
        <f t="shared" si="42"/>
        <v>0</v>
      </c>
      <c r="L93" s="205">
        <f t="shared" si="42"/>
        <v>0</v>
      </c>
      <c r="M93" s="205">
        <f t="shared" si="42"/>
        <v>6691</v>
      </c>
      <c r="N93" s="205">
        <f t="shared" si="42"/>
        <v>0</v>
      </c>
      <c r="O93" s="205">
        <f t="shared" si="42"/>
        <v>0</v>
      </c>
      <c r="P93" s="205">
        <f t="shared" si="42"/>
        <v>6691</v>
      </c>
      <c r="Q93" s="205">
        <f t="shared" si="42"/>
        <v>0</v>
      </c>
    </row>
    <row r="94" spans="1:17" ht="25.5">
      <c r="A94" s="212" t="s">
        <v>564</v>
      </c>
      <c r="B94" s="213">
        <v>628</v>
      </c>
      <c r="C94" s="205">
        <f aca="true" t="shared" si="43" ref="C94:G95">SUM(H94+M94)</f>
        <v>3380</v>
      </c>
      <c r="D94" s="205">
        <f t="shared" si="43"/>
        <v>0</v>
      </c>
      <c r="E94" s="205">
        <f t="shared" si="43"/>
        <v>0</v>
      </c>
      <c r="F94" s="205">
        <f t="shared" si="43"/>
        <v>3380</v>
      </c>
      <c r="G94" s="205">
        <f t="shared" si="43"/>
        <v>0</v>
      </c>
      <c r="H94" s="205">
        <f>SUM(I94:L94)</f>
        <v>0</v>
      </c>
      <c r="I94" s="214"/>
      <c r="J94" s="214"/>
      <c r="K94" s="214"/>
      <c r="L94" s="214"/>
      <c r="M94" s="205">
        <f>SUM(N94:Q94)</f>
        <v>3380</v>
      </c>
      <c r="N94" s="214"/>
      <c r="O94" s="214"/>
      <c r="P94" s="214">
        <v>3380</v>
      </c>
      <c r="Q94" s="214"/>
    </row>
    <row r="95" spans="1:17" ht="25.5">
      <c r="A95" s="212" t="s">
        <v>565</v>
      </c>
      <c r="B95" s="213">
        <v>628</v>
      </c>
      <c r="C95" s="205">
        <f t="shared" si="43"/>
        <v>3311</v>
      </c>
      <c r="D95" s="205">
        <f t="shared" si="43"/>
        <v>0</v>
      </c>
      <c r="E95" s="205">
        <f t="shared" si="43"/>
        <v>0</v>
      </c>
      <c r="F95" s="205">
        <f t="shared" si="43"/>
        <v>3311</v>
      </c>
      <c r="G95" s="205">
        <f t="shared" si="43"/>
        <v>0</v>
      </c>
      <c r="H95" s="205">
        <f>SUM(I95:L95)</f>
        <v>0</v>
      </c>
      <c r="I95" s="214"/>
      <c r="J95" s="214"/>
      <c r="K95" s="214"/>
      <c r="L95" s="214"/>
      <c r="M95" s="205">
        <f>SUM(N95:Q95)</f>
        <v>3311</v>
      </c>
      <c r="N95" s="214"/>
      <c r="O95" s="214"/>
      <c r="P95" s="214">
        <v>3311</v>
      </c>
      <c r="Q95" s="214"/>
    </row>
    <row r="96" spans="1:17" ht="12.75">
      <c r="A96" s="206">
        <v>5203</v>
      </c>
      <c r="B96" s="211"/>
      <c r="C96" s="205">
        <f aca="true" t="shared" si="44" ref="C96:Q96">SUM(C97:C99)</f>
        <v>17550</v>
      </c>
      <c r="D96" s="205">
        <f t="shared" si="44"/>
        <v>0</v>
      </c>
      <c r="E96" s="205">
        <f t="shared" si="44"/>
        <v>0</v>
      </c>
      <c r="F96" s="205">
        <f t="shared" si="44"/>
        <v>10450</v>
      </c>
      <c r="G96" s="205">
        <f t="shared" si="44"/>
        <v>7100</v>
      </c>
      <c r="H96" s="205">
        <f t="shared" si="44"/>
        <v>0</v>
      </c>
      <c r="I96" s="205">
        <f t="shared" si="44"/>
        <v>0</v>
      </c>
      <c r="J96" s="205">
        <f t="shared" si="44"/>
        <v>0</v>
      </c>
      <c r="K96" s="205">
        <f t="shared" si="44"/>
        <v>0</v>
      </c>
      <c r="L96" s="205">
        <f t="shared" si="44"/>
        <v>0</v>
      </c>
      <c r="M96" s="205">
        <f t="shared" si="44"/>
        <v>17550</v>
      </c>
      <c r="N96" s="205">
        <f t="shared" si="44"/>
        <v>0</v>
      </c>
      <c r="O96" s="205">
        <f t="shared" si="44"/>
        <v>0</v>
      </c>
      <c r="P96" s="205">
        <f t="shared" si="44"/>
        <v>10450</v>
      </c>
      <c r="Q96" s="205">
        <f t="shared" si="44"/>
        <v>7100</v>
      </c>
    </row>
    <row r="97" spans="1:17" ht="27" customHeight="1">
      <c r="A97" s="212" t="s">
        <v>566</v>
      </c>
      <c r="B97" s="213">
        <v>628</v>
      </c>
      <c r="C97" s="205">
        <f aca="true" t="shared" si="45" ref="C97:G98">SUM(H97+M97)</f>
        <v>5279</v>
      </c>
      <c r="D97" s="205">
        <f t="shared" si="45"/>
        <v>0</v>
      </c>
      <c r="E97" s="205">
        <f t="shared" si="45"/>
        <v>0</v>
      </c>
      <c r="F97" s="205">
        <f t="shared" si="45"/>
        <v>5279</v>
      </c>
      <c r="G97" s="205">
        <f t="shared" si="45"/>
        <v>0</v>
      </c>
      <c r="H97" s="205">
        <f>SUM(I97:L97)</f>
        <v>0</v>
      </c>
      <c r="I97" s="214"/>
      <c r="J97" s="214"/>
      <c r="K97" s="214"/>
      <c r="L97" s="214"/>
      <c r="M97" s="205">
        <f>SUM(N97:Q97)</f>
        <v>5279</v>
      </c>
      <c r="N97" s="214"/>
      <c r="O97" s="210"/>
      <c r="P97" s="214">
        <v>5279</v>
      </c>
      <c r="Q97" s="214"/>
    </row>
    <row r="98" spans="1:17" ht="25.5" customHeight="1">
      <c r="A98" s="212" t="s">
        <v>567</v>
      </c>
      <c r="B98" s="213">
        <v>628</v>
      </c>
      <c r="C98" s="205">
        <f t="shared" si="45"/>
        <v>5171</v>
      </c>
      <c r="D98" s="205">
        <f t="shared" si="45"/>
        <v>0</v>
      </c>
      <c r="E98" s="205">
        <f t="shared" si="45"/>
        <v>0</v>
      </c>
      <c r="F98" s="205">
        <f t="shared" si="45"/>
        <v>5171</v>
      </c>
      <c r="G98" s="205">
        <f t="shared" si="45"/>
        <v>0</v>
      </c>
      <c r="H98" s="205">
        <f>SUM(I98:L98)</f>
        <v>0</v>
      </c>
      <c r="I98" s="214"/>
      <c r="J98" s="214"/>
      <c r="K98" s="214"/>
      <c r="L98" s="214"/>
      <c r="M98" s="205">
        <f>SUM(N98:Q98)</f>
        <v>5171</v>
      </c>
      <c r="N98" s="214"/>
      <c r="O98" s="210"/>
      <c r="P98" s="214">
        <v>5171</v>
      </c>
      <c r="Q98" s="214"/>
    </row>
    <row r="99" spans="1:17" ht="25.5" customHeight="1">
      <c r="A99" s="207" t="s">
        <v>568</v>
      </c>
      <c r="B99" s="208">
        <v>629</v>
      </c>
      <c r="C99" s="205">
        <f>SUM(H99+M99)</f>
        <v>7100</v>
      </c>
      <c r="D99" s="205">
        <f>SUM(I99+N99)</f>
        <v>0</v>
      </c>
      <c r="E99" s="205">
        <f>SUM(J99+O99)</f>
        <v>0</v>
      </c>
      <c r="F99" s="205">
        <f>SUM(K99+P99)</f>
        <v>0</v>
      </c>
      <c r="G99" s="205">
        <f>SUM(L99+Q99)</f>
        <v>7100</v>
      </c>
      <c r="H99" s="205">
        <f>SUM(I99:L99)</f>
        <v>0</v>
      </c>
      <c r="I99" s="214"/>
      <c r="J99" s="214"/>
      <c r="K99" s="214"/>
      <c r="L99" s="214"/>
      <c r="M99" s="205">
        <f>SUM(N99:Q99)</f>
        <v>7100</v>
      </c>
      <c r="N99" s="214"/>
      <c r="O99" s="210"/>
      <c r="P99" s="214"/>
      <c r="Q99" s="214">
        <v>7100</v>
      </c>
    </row>
    <row r="100" spans="1:17" ht="12.75">
      <c r="A100" s="206">
        <v>5205</v>
      </c>
      <c r="B100" s="211"/>
      <c r="C100" s="205">
        <f>C101+C102</f>
        <v>4272</v>
      </c>
      <c r="D100" s="205">
        <f aca="true" t="shared" si="46" ref="D100:Q100">D101+D102</f>
        <v>0</v>
      </c>
      <c r="E100" s="205">
        <f t="shared" si="46"/>
        <v>4272</v>
      </c>
      <c r="F100" s="205">
        <f t="shared" si="46"/>
        <v>0</v>
      </c>
      <c r="G100" s="205">
        <f t="shared" si="46"/>
        <v>0</v>
      </c>
      <c r="H100" s="205">
        <f t="shared" si="46"/>
        <v>0</v>
      </c>
      <c r="I100" s="205">
        <f t="shared" si="46"/>
        <v>0</v>
      </c>
      <c r="J100" s="205">
        <f t="shared" si="46"/>
        <v>0</v>
      </c>
      <c r="K100" s="205">
        <f t="shared" si="46"/>
        <v>0</v>
      </c>
      <c r="L100" s="205">
        <f t="shared" si="46"/>
        <v>0</v>
      </c>
      <c r="M100" s="205">
        <f t="shared" si="46"/>
        <v>4272</v>
      </c>
      <c r="N100" s="205">
        <f t="shared" si="46"/>
        <v>0</v>
      </c>
      <c r="O100" s="205">
        <f t="shared" si="46"/>
        <v>4272</v>
      </c>
      <c r="P100" s="205">
        <f t="shared" si="46"/>
        <v>0</v>
      </c>
      <c r="Q100" s="205">
        <f t="shared" si="46"/>
        <v>0</v>
      </c>
    </row>
    <row r="101" spans="1:17" ht="25.5">
      <c r="A101" s="228" t="s">
        <v>569</v>
      </c>
      <c r="B101" s="229">
        <v>622</v>
      </c>
      <c r="C101" s="205">
        <f aca="true" t="shared" si="47" ref="C101:G102">SUM(H101+M101)</f>
        <v>2904</v>
      </c>
      <c r="D101" s="205">
        <f t="shared" si="47"/>
        <v>0</v>
      </c>
      <c r="E101" s="205">
        <f t="shared" si="47"/>
        <v>2904</v>
      </c>
      <c r="F101" s="205">
        <f t="shared" si="47"/>
        <v>0</v>
      </c>
      <c r="G101" s="205">
        <f t="shared" si="47"/>
        <v>0</v>
      </c>
      <c r="H101" s="205">
        <f>SUM(I101:L101)</f>
        <v>0</v>
      </c>
      <c r="I101" s="210"/>
      <c r="J101" s="210"/>
      <c r="K101" s="210"/>
      <c r="L101" s="210"/>
      <c r="M101" s="205">
        <f>SUM(N101:Q101)</f>
        <v>2904</v>
      </c>
      <c r="N101" s="210"/>
      <c r="O101" s="210">
        <v>2904</v>
      </c>
      <c r="P101" s="210"/>
      <c r="Q101" s="210"/>
    </row>
    <row r="102" spans="1:17" ht="12.75">
      <c r="A102" s="228" t="s">
        <v>570</v>
      </c>
      <c r="B102" s="229">
        <v>622</v>
      </c>
      <c r="C102" s="205">
        <f t="shared" si="47"/>
        <v>1368</v>
      </c>
      <c r="D102" s="205">
        <f t="shared" si="47"/>
        <v>0</v>
      </c>
      <c r="E102" s="205">
        <f t="shared" si="47"/>
        <v>1368</v>
      </c>
      <c r="F102" s="205">
        <f t="shared" si="47"/>
        <v>0</v>
      </c>
      <c r="G102" s="205">
        <f t="shared" si="47"/>
        <v>0</v>
      </c>
      <c r="H102" s="205">
        <f>SUM(I102:L102)</f>
        <v>0</v>
      </c>
      <c r="I102" s="214"/>
      <c r="J102" s="214"/>
      <c r="K102" s="214"/>
      <c r="L102" s="214"/>
      <c r="M102" s="205">
        <f>SUM(N102:Q102)</f>
        <v>1368</v>
      </c>
      <c r="N102" s="214"/>
      <c r="O102" s="210">
        <v>1368</v>
      </c>
      <c r="P102" s="214"/>
      <c r="Q102" s="214"/>
    </row>
    <row r="103" spans="1:17" ht="12.75">
      <c r="A103" s="206">
        <v>5206</v>
      </c>
      <c r="B103" s="211"/>
      <c r="C103" s="205">
        <f aca="true" t="shared" si="48" ref="C103:Q103">SUM(C104:C105)</f>
        <v>48311</v>
      </c>
      <c r="D103" s="205">
        <f t="shared" si="48"/>
        <v>0</v>
      </c>
      <c r="E103" s="205">
        <f t="shared" si="48"/>
        <v>1656</v>
      </c>
      <c r="F103" s="205">
        <f t="shared" si="48"/>
        <v>46655</v>
      </c>
      <c r="G103" s="205">
        <f t="shared" si="48"/>
        <v>0</v>
      </c>
      <c r="H103" s="205">
        <f t="shared" si="48"/>
        <v>0</v>
      </c>
      <c r="I103" s="205">
        <f t="shared" si="48"/>
        <v>0</v>
      </c>
      <c r="J103" s="205">
        <f t="shared" si="48"/>
        <v>0</v>
      </c>
      <c r="K103" s="205">
        <f t="shared" si="48"/>
        <v>0</v>
      </c>
      <c r="L103" s="205">
        <f t="shared" si="48"/>
        <v>0</v>
      </c>
      <c r="M103" s="205">
        <f t="shared" si="48"/>
        <v>48311</v>
      </c>
      <c r="N103" s="205">
        <f t="shared" si="48"/>
        <v>0</v>
      </c>
      <c r="O103" s="205">
        <f t="shared" si="48"/>
        <v>1656</v>
      </c>
      <c r="P103" s="205">
        <f t="shared" si="48"/>
        <v>46655</v>
      </c>
      <c r="Q103" s="205">
        <f t="shared" si="48"/>
        <v>0</v>
      </c>
    </row>
    <row r="104" spans="1:17" ht="38.25">
      <c r="A104" s="207" t="s">
        <v>571</v>
      </c>
      <c r="B104" s="208">
        <v>619</v>
      </c>
      <c r="C104" s="205">
        <f aca="true" t="shared" si="49" ref="C104:G105">SUM(H104+M104)</f>
        <v>1656</v>
      </c>
      <c r="D104" s="205">
        <f t="shared" si="49"/>
        <v>0</v>
      </c>
      <c r="E104" s="205">
        <f t="shared" si="49"/>
        <v>1656</v>
      </c>
      <c r="F104" s="205">
        <f t="shared" si="49"/>
        <v>0</v>
      </c>
      <c r="G104" s="205">
        <f t="shared" si="49"/>
        <v>0</v>
      </c>
      <c r="H104" s="205">
        <f>SUM(I104:L104)</f>
        <v>0</v>
      </c>
      <c r="I104" s="214"/>
      <c r="J104" s="214"/>
      <c r="K104" s="214"/>
      <c r="L104" s="214"/>
      <c r="M104" s="205">
        <f>SUM(N104:Q104)</f>
        <v>1656</v>
      </c>
      <c r="N104" s="214"/>
      <c r="O104" s="210">
        <v>1656</v>
      </c>
      <c r="P104" s="214"/>
      <c r="Q104" s="214"/>
    </row>
    <row r="105" spans="1:17" ht="12.75">
      <c r="A105" s="212" t="s">
        <v>572</v>
      </c>
      <c r="B105" s="213">
        <v>629</v>
      </c>
      <c r="C105" s="205">
        <f t="shared" si="49"/>
        <v>46655</v>
      </c>
      <c r="D105" s="205">
        <f t="shared" si="49"/>
        <v>0</v>
      </c>
      <c r="E105" s="205">
        <f t="shared" si="49"/>
        <v>0</v>
      </c>
      <c r="F105" s="205">
        <f t="shared" si="49"/>
        <v>46655</v>
      </c>
      <c r="G105" s="205">
        <f t="shared" si="49"/>
        <v>0</v>
      </c>
      <c r="H105" s="205">
        <f>SUM(I105:L105)</f>
        <v>0</v>
      </c>
      <c r="I105" s="214"/>
      <c r="J105" s="214"/>
      <c r="K105" s="214"/>
      <c r="L105" s="214"/>
      <c r="M105" s="205">
        <f>SUM(N105:Q105)</f>
        <v>46655</v>
      </c>
      <c r="N105" s="214"/>
      <c r="O105" s="210"/>
      <c r="P105" s="214">
        <v>46655</v>
      </c>
      <c r="Q105" s="214"/>
    </row>
    <row r="106" spans="1:17" ht="25.5">
      <c r="A106" s="203" t="s">
        <v>540</v>
      </c>
      <c r="B106" s="204"/>
      <c r="C106" s="205">
        <f aca="true" t="shared" si="50" ref="C106:Q106">SUM(C114+C112+C109+C107)</f>
        <v>591222</v>
      </c>
      <c r="D106" s="205">
        <f t="shared" si="50"/>
        <v>106200</v>
      </c>
      <c r="E106" s="205">
        <f t="shared" si="50"/>
        <v>480000</v>
      </c>
      <c r="F106" s="205">
        <f t="shared" si="50"/>
        <v>5022</v>
      </c>
      <c r="G106" s="205">
        <f t="shared" si="50"/>
        <v>0</v>
      </c>
      <c r="H106" s="205">
        <f t="shared" si="50"/>
        <v>0</v>
      </c>
      <c r="I106" s="205">
        <f t="shared" si="50"/>
        <v>0</v>
      </c>
      <c r="J106" s="205">
        <f t="shared" si="50"/>
        <v>0</v>
      </c>
      <c r="K106" s="205">
        <f t="shared" si="50"/>
        <v>0</v>
      </c>
      <c r="L106" s="205">
        <f t="shared" si="50"/>
        <v>0</v>
      </c>
      <c r="M106" s="205">
        <f t="shared" si="50"/>
        <v>591222</v>
      </c>
      <c r="N106" s="205">
        <f t="shared" si="50"/>
        <v>106200</v>
      </c>
      <c r="O106" s="205">
        <f t="shared" si="50"/>
        <v>480000</v>
      </c>
      <c r="P106" s="205">
        <f t="shared" si="50"/>
        <v>5022</v>
      </c>
      <c r="Q106" s="205">
        <f t="shared" si="50"/>
        <v>0</v>
      </c>
    </row>
    <row r="107" spans="1:17" ht="12.75">
      <c r="A107" s="203"/>
      <c r="B107" s="204"/>
      <c r="C107" s="205">
        <f>C108</f>
        <v>315000</v>
      </c>
      <c r="D107" s="205">
        <f aca="true" t="shared" si="51" ref="D107:Q107">D108</f>
        <v>0</v>
      </c>
      <c r="E107" s="205">
        <f t="shared" si="51"/>
        <v>315000</v>
      </c>
      <c r="F107" s="205">
        <f t="shared" si="51"/>
        <v>0</v>
      </c>
      <c r="G107" s="205">
        <f t="shared" si="51"/>
        <v>0</v>
      </c>
      <c r="H107" s="205">
        <f t="shared" si="51"/>
        <v>0</v>
      </c>
      <c r="I107" s="205">
        <f t="shared" si="51"/>
        <v>0</v>
      </c>
      <c r="J107" s="205">
        <f t="shared" si="51"/>
        <v>0</v>
      </c>
      <c r="K107" s="205">
        <f t="shared" si="51"/>
        <v>0</v>
      </c>
      <c r="L107" s="205">
        <f t="shared" si="51"/>
        <v>0</v>
      </c>
      <c r="M107" s="205">
        <f t="shared" si="51"/>
        <v>315000</v>
      </c>
      <c r="N107" s="205">
        <f t="shared" si="51"/>
        <v>0</v>
      </c>
      <c r="O107" s="205">
        <f t="shared" si="51"/>
        <v>315000</v>
      </c>
      <c r="P107" s="205">
        <f t="shared" si="51"/>
        <v>0</v>
      </c>
      <c r="Q107" s="205">
        <f t="shared" si="51"/>
        <v>0</v>
      </c>
    </row>
    <row r="108" spans="1:17" ht="12.75">
      <c r="A108" s="207" t="s">
        <v>573</v>
      </c>
      <c r="B108" s="208">
        <v>714</v>
      </c>
      <c r="C108" s="205">
        <f>SUM(H108+M108)</f>
        <v>315000</v>
      </c>
      <c r="D108" s="205">
        <f>SUM(I108+N108)</f>
        <v>0</v>
      </c>
      <c r="E108" s="205">
        <f>SUM(J108+O108)</f>
        <v>315000</v>
      </c>
      <c r="F108" s="205">
        <f>SUM(K108+P108)</f>
        <v>0</v>
      </c>
      <c r="G108" s="205">
        <f>SUM(L108+Q108)</f>
        <v>0</v>
      </c>
      <c r="H108" s="205">
        <f>SUM(I108:L108)</f>
        <v>0</v>
      </c>
      <c r="I108" s="210"/>
      <c r="J108" s="210"/>
      <c r="K108" s="210"/>
      <c r="L108" s="210"/>
      <c r="M108" s="205">
        <f>SUM(N108:Q108)</f>
        <v>315000</v>
      </c>
      <c r="N108" s="210"/>
      <c r="O108" s="210">
        <v>315000</v>
      </c>
      <c r="P108" s="210"/>
      <c r="Q108" s="210"/>
    </row>
    <row r="109" spans="1:17" ht="12.75">
      <c r="A109" s="206">
        <v>5203</v>
      </c>
      <c r="B109" s="204"/>
      <c r="C109" s="205">
        <f>C110+C111</f>
        <v>9222</v>
      </c>
      <c r="D109" s="205">
        <f aca="true" t="shared" si="52" ref="D109:Q109">D110+D111</f>
        <v>0</v>
      </c>
      <c r="E109" s="205">
        <f t="shared" si="52"/>
        <v>4200</v>
      </c>
      <c r="F109" s="205">
        <f t="shared" si="52"/>
        <v>5022</v>
      </c>
      <c r="G109" s="205">
        <f t="shared" si="52"/>
        <v>0</v>
      </c>
      <c r="H109" s="205">
        <f t="shared" si="52"/>
        <v>0</v>
      </c>
      <c r="I109" s="205">
        <f t="shared" si="52"/>
        <v>0</v>
      </c>
      <c r="J109" s="205">
        <f t="shared" si="52"/>
        <v>0</v>
      </c>
      <c r="K109" s="205">
        <f t="shared" si="52"/>
        <v>0</v>
      </c>
      <c r="L109" s="205">
        <f t="shared" si="52"/>
        <v>0</v>
      </c>
      <c r="M109" s="205">
        <f t="shared" si="52"/>
        <v>9222</v>
      </c>
      <c r="N109" s="205">
        <f t="shared" si="52"/>
        <v>0</v>
      </c>
      <c r="O109" s="205">
        <f t="shared" si="52"/>
        <v>4200</v>
      </c>
      <c r="P109" s="205">
        <f t="shared" si="52"/>
        <v>5022</v>
      </c>
      <c r="Q109" s="205">
        <f t="shared" si="52"/>
        <v>0</v>
      </c>
    </row>
    <row r="110" spans="1:17" ht="25.5">
      <c r="A110" s="212" t="s">
        <v>574</v>
      </c>
      <c r="B110" s="213">
        <v>759</v>
      </c>
      <c r="C110" s="205">
        <f aca="true" t="shared" si="53" ref="C110:G111">SUM(H110+M110)</f>
        <v>5022</v>
      </c>
      <c r="D110" s="205">
        <f t="shared" si="53"/>
        <v>0</v>
      </c>
      <c r="E110" s="205">
        <f t="shared" si="53"/>
        <v>0</v>
      </c>
      <c r="F110" s="205">
        <f t="shared" si="53"/>
        <v>5022</v>
      </c>
      <c r="G110" s="205">
        <f t="shared" si="53"/>
        <v>0</v>
      </c>
      <c r="H110" s="205">
        <f>SUM(I110:L110)</f>
        <v>0</v>
      </c>
      <c r="I110" s="210"/>
      <c r="J110" s="210"/>
      <c r="K110" s="210"/>
      <c r="L110" s="210"/>
      <c r="M110" s="205">
        <f>SUM(N110:Q110)</f>
        <v>5022</v>
      </c>
      <c r="N110" s="210"/>
      <c r="O110" s="210"/>
      <c r="P110" s="210">
        <v>5022</v>
      </c>
      <c r="Q110" s="210"/>
    </row>
    <row r="111" spans="1:17" ht="12.75">
      <c r="A111" s="207" t="s">
        <v>575</v>
      </c>
      <c r="B111" s="208">
        <v>714</v>
      </c>
      <c r="C111" s="205">
        <f t="shared" si="53"/>
        <v>4200</v>
      </c>
      <c r="D111" s="205">
        <f t="shared" si="53"/>
        <v>0</v>
      </c>
      <c r="E111" s="205">
        <f t="shared" si="53"/>
        <v>4200</v>
      </c>
      <c r="F111" s="205">
        <f t="shared" si="53"/>
        <v>0</v>
      </c>
      <c r="G111" s="205">
        <f t="shared" si="53"/>
        <v>0</v>
      </c>
      <c r="H111" s="205">
        <f>SUM(I111:L111)</f>
        <v>0</v>
      </c>
      <c r="I111" s="210"/>
      <c r="J111" s="210"/>
      <c r="K111" s="210"/>
      <c r="L111" s="210"/>
      <c r="M111" s="205">
        <f>SUM(N111:Q111)</f>
        <v>4200</v>
      </c>
      <c r="N111" s="210"/>
      <c r="O111" s="210">
        <v>4200</v>
      </c>
      <c r="P111" s="210"/>
      <c r="Q111" s="210"/>
    </row>
    <row r="112" spans="1:17" ht="12.75">
      <c r="A112" s="206">
        <v>5204</v>
      </c>
      <c r="B112" s="204"/>
      <c r="C112" s="205">
        <f>C113</f>
        <v>7000</v>
      </c>
      <c r="D112" s="205">
        <f aca="true" t="shared" si="54" ref="D112:Q112">D113</f>
        <v>0</v>
      </c>
      <c r="E112" s="205">
        <f t="shared" si="54"/>
        <v>7000</v>
      </c>
      <c r="F112" s="205">
        <f t="shared" si="54"/>
        <v>0</v>
      </c>
      <c r="G112" s="205">
        <f t="shared" si="54"/>
        <v>0</v>
      </c>
      <c r="H112" s="205">
        <f t="shared" si="54"/>
        <v>0</v>
      </c>
      <c r="I112" s="205">
        <f t="shared" si="54"/>
        <v>0</v>
      </c>
      <c r="J112" s="205">
        <f t="shared" si="54"/>
        <v>0</v>
      </c>
      <c r="K112" s="205">
        <f t="shared" si="54"/>
        <v>0</v>
      </c>
      <c r="L112" s="205">
        <f t="shared" si="54"/>
        <v>0</v>
      </c>
      <c r="M112" s="205">
        <f t="shared" si="54"/>
        <v>7000</v>
      </c>
      <c r="N112" s="205">
        <f t="shared" si="54"/>
        <v>0</v>
      </c>
      <c r="O112" s="205">
        <f t="shared" si="54"/>
        <v>7000</v>
      </c>
      <c r="P112" s="205">
        <f t="shared" si="54"/>
        <v>0</v>
      </c>
      <c r="Q112" s="205">
        <f t="shared" si="54"/>
        <v>0</v>
      </c>
    </row>
    <row r="113" spans="1:17" ht="12.75">
      <c r="A113" s="207" t="s">
        <v>576</v>
      </c>
      <c r="B113" s="208">
        <v>714</v>
      </c>
      <c r="C113" s="205">
        <f>SUM(H113+M113)</f>
        <v>7000</v>
      </c>
      <c r="D113" s="205">
        <f>SUM(I113+N113)</f>
        <v>0</v>
      </c>
      <c r="E113" s="205">
        <f>SUM(J113+O113)</f>
        <v>7000</v>
      </c>
      <c r="F113" s="205">
        <f>SUM(K113+P113)</f>
        <v>0</v>
      </c>
      <c r="G113" s="205">
        <f>SUM(L113+Q113)</f>
        <v>0</v>
      </c>
      <c r="H113" s="205">
        <f>SUM(I113:L113)</f>
        <v>0</v>
      </c>
      <c r="I113" s="210"/>
      <c r="J113" s="210"/>
      <c r="K113" s="210"/>
      <c r="L113" s="210"/>
      <c r="M113" s="205">
        <f>SUM(N113:Q113)</f>
        <v>7000</v>
      </c>
      <c r="N113" s="210"/>
      <c r="O113" s="210">
        <v>7000</v>
      </c>
      <c r="P113" s="210"/>
      <c r="Q113" s="210"/>
    </row>
    <row r="114" spans="1:17" ht="12.75">
      <c r="A114" s="206">
        <v>5206</v>
      </c>
      <c r="B114" s="211"/>
      <c r="C114" s="205">
        <f>C115+C116</f>
        <v>260000</v>
      </c>
      <c r="D114" s="205">
        <f aca="true" t="shared" si="55" ref="D114:Q114">D115+D116</f>
        <v>106200</v>
      </c>
      <c r="E114" s="205">
        <f t="shared" si="55"/>
        <v>153800</v>
      </c>
      <c r="F114" s="205">
        <f t="shared" si="55"/>
        <v>0</v>
      </c>
      <c r="G114" s="205">
        <f t="shared" si="55"/>
        <v>0</v>
      </c>
      <c r="H114" s="205">
        <f t="shared" si="55"/>
        <v>0</v>
      </c>
      <c r="I114" s="205">
        <f t="shared" si="55"/>
        <v>0</v>
      </c>
      <c r="J114" s="205">
        <f t="shared" si="55"/>
        <v>0</v>
      </c>
      <c r="K114" s="205">
        <f t="shared" si="55"/>
        <v>0</v>
      </c>
      <c r="L114" s="205">
        <f t="shared" si="55"/>
        <v>0</v>
      </c>
      <c r="M114" s="205">
        <f t="shared" si="55"/>
        <v>260000</v>
      </c>
      <c r="N114" s="205">
        <f t="shared" si="55"/>
        <v>106200</v>
      </c>
      <c r="O114" s="205">
        <f t="shared" si="55"/>
        <v>153800</v>
      </c>
      <c r="P114" s="205">
        <f t="shared" si="55"/>
        <v>0</v>
      </c>
      <c r="Q114" s="205">
        <f t="shared" si="55"/>
        <v>0</v>
      </c>
    </row>
    <row r="115" spans="1:17" ht="16.5" customHeight="1">
      <c r="A115" s="207" t="s">
        <v>577</v>
      </c>
      <c r="B115" s="208">
        <v>714</v>
      </c>
      <c r="C115" s="205">
        <f aca="true" t="shared" si="56" ref="C115:G116">SUM(H115+M115)</f>
        <v>60000</v>
      </c>
      <c r="D115" s="205">
        <f t="shared" si="56"/>
        <v>0</v>
      </c>
      <c r="E115" s="205">
        <f t="shared" si="56"/>
        <v>60000</v>
      </c>
      <c r="F115" s="205">
        <f t="shared" si="56"/>
        <v>0</v>
      </c>
      <c r="G115" s="205">
        <f t="shared" si="56"/>
        <v>0</v>
      </c>
      <c r="H115" s="205">
        <f>SUM(I115:L115)</f>
        <v>0</v>
      </c>
      <c r="I115" s="210"/>
      <c r="J115" s="210"/>
      <c r="K115" s="210"/>
      <c r="L115" s="210"/>
      <c r="M115" s="205">
        <f>SUM(N115:Q115)</f>
        <v>60000</v>
      </c>
      <c r="N115" s="210"/>
      <c r="O115" s="210">
        <v>60000</v>
      </c>
      <c r="P115" s="210"/>
      <c r="Q115" s="210"/>
    </row>
    <row r="116" spans="1:17" ht="25.5">
      <c r="A116" s="207" t="s">
        <v>578</v>
      </c>
      <c r="B116" s="208">
        <v>714</v>
      </c>
      <c r="C116" s="205">
        <f t="shared" si="56"/>
        <v>200000</v>
      </c>
      <c r="D116" s="205">
        <f t="shared" si="56"/>
        <v>106200</v>
      </c>
      <c r="E116" s="205">
        <f t="shared" si="56"/>
        <v>93800</v>
      </c>
      <c r="F116" s="205">
        <f t="shared" si="56"/>
        <v>0</v>
      </c>
      <c r="G116" s="205">
        <f t="shared" si="56"/>
        <v>0</v>
      </c>
      <c r="H116" s="205">
        <f>SUM(I116:L116)</f>
        <v>0</v>
      </c>
      <c r="I116" s="210"/>
      <c r="J116" s="210"/>
      <c r="K116" s="210"/>
      <c r="L116" s="210"/>
      <c r="M116" s="205">
        <f>SUM(N116:Q116)</f>
        <v>200000</v>
      </c>
      <c r="N116" s="209">
        <v>106200</v>
      </c>
      <c r="O116" s="210">
        <v>93800</v>
      </c>
      <c r="P116" s="210"/>
      <c r="Q116" s="210"/>
    </row>
    <row r="117" spans="1:17" ht="25.5">
      <c r="A117" s="203" t="s">
        <v>542</v>
      </c>
      <c r="B117" s="204"/>
      <c r="C117" s="205">
        <f>SUM(C120+C118)</f>
        <v>245064</v>
      </c>
      <c r="D117" s="205">
        <f aca="true" t="shared" si="57" ref="D117:Q117">SUM(D120+D118)</f>
        <v>0</v>
      </c>
      <c r="E117" s="205">
        <f t="shared" si="57"/>
        <v>245064</v>
      </c>
      <c r="F117" s="205">
        <f t="shared" si="57"/>
        <v>0</v>
      </c>
      <c r="G117" s="205">
        <f t="shared" si="57"/>
        <v>0</v>
      </c>
      <c r="H117" s="205">
        <f t="shared" si="57"/>
        <v>0</v>
      </c>
      <c r="I117" s="205">
        <f t="shared" si="57"/>
        <v>0</v>
      </c>
      <c r="J117" s="205">
        <f t="shared" si="57"/>
        <v>0</v>
      </c>
      <c r="K117" s="205">
        <f t="shared" si="57"/>
        <v>0</v>
      </c>
      <c r="L117" s="205">
        <f t="shared" si="57"/>
        <v>0</v>
      </c>
      <c r="M117" s="205">
        <f t="shared" si="57"/>
        <v>245064</v>
      </c>
      <c r="N117" s="205">
        <f t="shared" si="57"/>
        <v>0</v>
      </c>
      <c r="O117" s="205">
        <f t="shared" si="57"/>
        <v>245064</v>
      </c>
      <c r="P117" s="205">
        <f t="shared" si="57"/>
        <v>0</v>
      </c>
      <c r="Q117" s="205">
        <f t="shared" si="57"/>
        <v>0</v>
      </c>
    </row>
    <row r="118" spans="1:17" ht="12.75">
      <c r="A118" s="206">
        <v>5205</v>
      </c>
      <c r="B118" s="204"/>
      <c r="C118" s="205">
        <f aca="true" t="shared" si="58" ref="C118:Q120">SUM(C119:C119)</f>
        <v>5064</v>
      </c>
      <c r="D118" s="205">
        <f t="shared" si="58"/>
        <v>0</v>
      </c>
      <c r="E118" s="205">
        <f t="shared" si="58"/>
        <v>5064</v>
      </c>
      <c r="F118" s="205">
        <f t="shared" si="58"/>
        <v>0</v>
      </c>
      <c r="G118" s="205">
        <f t="shared" si="58"/>
        <v>0</v>
      </c>
      <c r="H118" s="205">
        <f t="shared" si="58"/>
        <v>0</v>
      </c>
      <c r="I118" s="205">
        <f t="shared" si="58"/>
        <v>0</v>
      </c>
      <c r="J118" s="205">
        <f t="shared" si="58"/>
        <v>0</v>
      </c>
      <c r="K118" s="205">
        <f t="shared" si="58"/>
        <v>0</v>
      </c>
      <c r="L118" s="205">
        <f t="shared" si="58"/>
        <v>0</v>
      </c>
      <c r="M118" s="205">
        <f t="shared" si="58"/>
        <v>5064</v>
      </c>
      <c r="N118" s="205">
        <f t="shared" si="58"/>
        <v>0</v>
      </c>
      <c r="O118" s="205">
        <f t="shared" si="58"/>
        <v>5064</v>
      </c>
      <c r="P118" s="205">
        <f t="shared" si="58"/>
        <v>0</v>
      </c>
      <c r="Q118" s="205">
        <f t="shared" si="58"/>
        <v>0</v>
      </c>
    </row>
    <row r="119" spans="1:17" ht="12.75">
      <c r="A119" s="207" t="s">
        <v>579</v>
      </c>
      <c r="B119" s="208">
        <v>898</v>
      </c>
      <c r="C119" s="205">
        <f>SUM(H119+M119)</f>
        <v>5064</v>
      </c>
      <c r="D119" s="205">
        <f>SUM(I119+N119)</f>
        <v>0</v>
      </c>
      <c r="E119" s="205">
        <f>SUM(J119+O119)</f>
        <v>5064</v>
      </c>
      <c r="F119" s="205">
        <f>SUM(K119+P119)</f>
        <v>0</v>
      </c>
      <c r="G119" s="205">
        <f>SUM(L119+Q119)</f>
        <v>0</v>
      </c>
      <c r="H119" s="205">
        <f>SUM(I119:L119)</f>
        <v>0</v>
      </c>
      <c r="I119" s="210"/>
      <c r="J119" s="210"/>
      <c r="K119" s="210"/>
      <c r="L119" s="210"/>
      <c r="M119" s="205">
        <f>SUM(N119:Q119)</f>
        <v>5064</v>
      </c>
      <c r="N119" s="210"/>
      <c r="O119" s="210">
        <v>5064</v>
      </c>
      <c r="P119" s="210"/>
      <c r="Q119" s="210"/>
    </row>
    <row r="120" spans="1:17" ht="12.75">
      <c r="A120" s="206">
        <v>5206</v>
      </c>
      <c r="B120" s="211"/>
      <c r="C120" s="205">
        <f t="shared" si="58"/>
        <v>240000</v>
      </c>
      <c r="D120" s="205">
        <f t="shared" si="58"/>
        <v>0</v>
      </c>
      <c r="E120" s="205">
        <f t="shared" si="58"/>
        <v>240000</v>
      </c>
      <c r="F120" s="205">
        <f t="shared" si="58"/>
        <v>0</v>
      </c>
      <c r="G120" s="205">
        <f t="shared" si="58"/>
        <v>0</v>
      </c>
      <c r="H120" s="205">
        <f t="shared" si="58"/>
        <v>0</v>
      </c>
      <c r="I120" s="205">
        <f t="shared" si="58"/>
        <v>0</v>
      </c>
      <c r="J120" s="205">
        <f t="shared" si="58"/>
        <v>0</v>
      </c>
      <c r="K120" s="205">
        <f t="shared" si="58"/>
        <v>0</v>
      </c>
      <c r="L120" s="205">
        <f t="shared" si="58"/>
        <v>0</v>
      </c>
      <c r="M120" s="205">
        <f t="shared" si="58"/>
        <v>240000</v>
      </c>
      <c r="N120" s="205">
        <f t="shared" si="58"/>
        <v>0</v>
      </c>
      <c r="O120" s="205">
        <f t="shared" si="58"/>
        <v>240000</v>
      </c>
      <c r="P120" s="205">
        <f t="shared" si="58"/>
        <v>0</v>
      </c>
      <c r="Q120" s="205">
        <f t="shared" si="58"/>
        <v>0</v>
      </c>
    </row>
    <row r="121" spans="1:17" ht="25.5">
      <c r="A121" s="222" t="s">
        <v>580</v>
      </c>
      <c r="B121" s="224">
        <v>865</v>
      </c>
      <c r="C121" s="205">
        <f>SUM(H121+M121)</f>
        <v>240000</v>
      </c>
      <c r="D121" s="205">
        <f>SUM(I121+N121)</f>
        <v>0</v>
      </c>
      <c r="E121" s="205">
        <f>SUM(J121+O121)</f>
        <v>240000</v>
      </c>
      <c r="F121" s="205">
        <f>SUM(K121+P121)</f>
        <v>0</v>
      </c>
      <c r="G121" s="205">
        <f>SUM(L121+Q121)</f>
        <v>0</v>
      </c>
      <c r="H121" s="205">
        <f>SUM(I121:L121)</f>
        <v>0</v>
      </c>
      <c r="I121" s="215"/>
      <c r="J121" s="215"/>
      <c r="K121" s="215"/>
      <c r="L121" s="215"/>
      <c r="M121" s="205">
        <f>SUM(N121:Q121)</f>
        <v>240000</v>
      </c>
      <c r="N121" s="215"/>
      <c r="O121" s="215">
        <v>240000</v>
      </c>
      <c r="P121" s="215"/>
      <c r="Q121" s="215"/>
    </row>
    <row r="122" spans="1:17" ht="12.75">
      <c r="A122" s="195" t="s">
        <v>581</v>
      </c>
      <c r="B122" s="196"/>
      <c r="C122" s="202">
        <f aca="true" t="shared" si="59" ref="C122:Q122">SUM(C123+C128)</f>
        <v>91818</v>
      </c>
      <c r="D122" s="202">
        <f t="shared" si="59"/>
        <v>0</v>
      </c>
      <c r="E122" s="202">
        <f t="shared" si="59"/>
        <v>91818</v>
      </c>
      <c r="F122" s="202">
        <f t="shared" si="59"/>
        <v>0</v>
      </c>
      <c r="G122" s="202">
        <f t="shared" si="59"/>
        <v>0</v>
      </c>
      <c r="H122" s="202">
        <f t="shared" si="59"/>
        <v>0</v>
      </c>
      <c r="I122" s="202">
        <f t="shared" si="59"/>
        <v>0</v>
      </c>
      <c r="J122" s="202">
        <f t="shared" si="59"/>
        <v>0</v>
      </c>
      <c r="K122" s="202">
        <f t="shared" si="59"/>
        <v>0</v>
      </c>
      <c r="L122" s="202">
        <f t="shared" si="59"/>
        <v>0</v>
      </c>
      <c r="M122" s="202">
        <f t="shared" si="59"/>
        <v>91818</v>
      </c>
      <c r="N122" s="202">
        <f t="shared" si="59"/>
        <v>0</v>
      </c>
      <c r="O122" s="202">
        <f t="shared" si="59"/>
        <v>91818</v>
      </c>
      <c r="P122" s="202">
        <f t="shared" si="59"/>
        <v>0</v>
      </c>
      <c r="Q122" s="202">
        <f t="shared" si="59"/>
        <v>0</v>
      </c>
    </row>
    <row r="123" spans="1:17" ht="12.75">
      <c r="A123" s="203" t="s">
        <v>514</v>
      </c>
      <c r="B123" s="211"/>
      <c r="C123" s="205">
        <f aca="true" t="shared" si="60" ref="C123:Q123">SUM(C124+C126)</f>
        <v>0</v>
      </c>
      <c r="D123" s="205">
        <f t="shared" si="60"/>
        <v>0</v>
      </c>
      <c r="E123" s="205">
        <f t="shared" si="60"/>
        <v>0</v>
      </c>
      <c r="F123" s="205">
        <f t="shared" si="60"/>
        <v>0</v>
      </c>
      <c r="G123" s="205">
        <f t="shared" si="60"/>
        <v>0</v>
      </c>
      <c r="H123" s="205">
        <f t="shared" si="60"/>
        <v>0</v>
      </c>
      <c r="I123" s="205">
        <f t="shared" si="60"/>
        <v>0</v>
      </c>
      <c r="J123" s="205">
        <f t="shared" si="60"/>
        <v>0</v>
      </c>
      <c r="K123" s="205">
        <f t="shared" si="60"/>
        <v>0</v>
      </c>
      <c r="L123" s="205">
        <f t="shared" si="60"/>
        <v>0</v>
      </c>
      <c r="M123" s="205">
        <f t="shared" si="60"/>
        <v>0</v>
      </c>
      <c r="N123" s="205">
        <f t="shared" si="60"/>
        <v>0</v>
      </c>
      <c r="O123" s="205">
        <f t="shared" si="60"/>
        <v>0</v>
      </c>
      <c r="P123" s="205">
        <f t="shared" si="60"/>
        <v>0</v>
      </c>
      <c r="Q123" s="205">
        <f t="shared" si="60"/>
        <v>0</v>
      </c>
    </row>
    <row r="124" spans="1:17" ht="12.75">
      <c r="A124" s="206">
        <v>5301</v>
      </c>
      <c r="B124" s="211"/>
      <c r="C124" s="205">
        <f aca="true" t="shared" si="61" ref="C124:Q124">SUM(C125:C125)</f>
        <v>0</v>
      </c>
      <c r="D124" s="205">
        <f t="shared" si="61"/>
        <v>0</v>
      </c>
      <c r="E124" s="205">
        <f t="shared" si="61"/>
        <v>0</v>
      </c>
      <c r="F124" s="205">
        <f t="shared" si="61"/>
        <v>0</v>
      </c>
      <c r="G124" s="205">
        <f t="shared" si="61"/>
        <v>0</v>
      </c>
      <c r="H124" s="205">
        <f t="shared" si="61"/>
        <v>0</v>
      </c>
      <c r="I124" s="205">
        <f t="shared" si="61"/>
        <v>0</v>
      </c>
      <c r="J124" s="205">
        <f t="shared" si="61"/>
        <v>0</v>
      </c>
      <c r="K124" s="205">
        <f t="shared" si="61"/>
        <v>0</v>
      </c>
      <c r="L124" s="205">
        <f t="shared" si="61"/>
        <v>0</v>
      </c>
      <c r="M124" s="205">
        <f t="shared" si="61"/>
        <v>0</v>
      </c>
      <c r="N124" s="205">
        <f t="shared" si="61"/>
        <v>0</v>
      </c>
      <c r="O124" s="205">
        <f t="shared" si="61"/>
        <v>0</v>
      </c>
      <c r="P124" s="205">
        <f t="shared" si="61"/>
        <v>0</v>
      </c>
      <c r="Q124" s="205">
        <f t="shared" si="61"/>
        <v>0</v>
      </c>
    </row>
    <row r="125" spans="1:17" ht="12.75">
      <c r="A125" s="222"/>
      <c r="B125" s="208"/>
      <c r="C125" s="205">
        <f>SUM(H125+M125)</f>
        <v>0</v>
      </c>
      <c r="D125" s="205">
        <f>SUM(I125+N125)</f>
        <v>0</v>
      </c>
      <c r="E125" s="205">
        <f>SUM(J125+O125)</f>
        <v>0</v>
      </c>
      <c r="F125" s="205">
        <f>SUM(K125+P125)</f>
        <v>0</v>
      </c>
      <c r="G125" s="205">
        <f>SUM(L125+Q125)</f>
        <v>0</v>
      </c>
      <c r="H125" s="205">
        <f>SUM(I125:L125)</f>
        <v>0</v>
      </c>
      <c r="I125" s="214"/>
      <c r="J125" s="214"/>
      <c r="K125" s="214"/>
      <c r="L125" s="214"/>
      <c r="M125" s="205">
        <f>SUM(N125:Q125)</f>
        <v>0</v>
      </c>
      <c r="N125" s="214"/>
      <c r="O125" s="214"/>
      <c r="P125" s="214"/>
      <c r="Q125" s="214"/>
    </row>
    <row r="126" spans="1:17" ht="12.75">
      <c r="A126" s="206">
        <v>5309</v>
      </c>
      <c r="B126" s="211"/>
      <c r="C126" s="205">
        <f aca="true" t="shared" si="62" ref="C126:Q126">SUM(C127:C127)</f>
        <v>0</v>
      </c>
      <c r="D126" s="205">
        <f t="shared" si="62"/>
        <v>0</v>
      </c>
      <c r="E126" s="205">
        <f t="shared" si="62"/>
        <v>0</v>
      </c>
      <c r="F126" s="205">
        <f t="shared" si="62"/>
        <v>0</v>
      </c>
      <c r="G126" s="205">
        <f t="shared" si="62"/>
        <v>0</v>
      </c>
      <c r="H126" s="205">
        <f t="shared" si="62"/>
        <v>0</v>
      </c>
      <c r="I126" s="205">
        <f t="shared" si="62"/>
        <v>0</v>
      </c>
      <c r="J126" s="205">
        <f t="shared" si="62"/>
        <v>0</v>
      </c>
      <c r="K126" s="205">
        <f t="shared" si="62"/>
        <v>0</v>
      </c>
      <c r="L126" s="205">
        <f t="shared" si="62"/>
        <v>0</v>
      </c>
      <c r="M126" s="205">
        <f t="shared" si="62"/>
        <v>0</v>
      </c>
      <c r="N126" s="205">
        <f t="shared" si="62"/>
        <v>0</v>
      </c>
      <c r="O126" s="205">
        <f t="shared" si="62"/>
        <v>0</v>
      </c>
      <c r="P126" s="205">
        <f t="shared" si="62"/>
        <v>0</v>
      </c>
      <c r="Q126" s="205">
        <f t="shared" si="62"/>
        <v>0</v>
      </c>
    </row>
    <row r="127" spans="1:17" ht="12.75">
      <c r="A127" s="207"/>
      <c r="B127" s="208"/>
      <c r="C127" s="205">
        <f>SUM(H127+M127)</f>
        <v>0</v>
      </c>
      <c r="D127" s="205">
        <f>SUM(I127+N127)</f>
        <v>0</v>
      </c>
      <c r="E127" s="205">
        <f>SUM(J127+O127)</f>
        <v>0</v>
      </c>
      <c r="F127" s="205">
        <f>SUM(K127+P127)</f>
        <v>0</v>
      </c>
      <c r="G127" s="205">
        <f>SUM(L127+Q127)</f>
        <v>0</v>
      </c>
      <c r="H127" s="205">
        <f>SUM(I127:L127)</f>
        <v>0</v>
      </c>
      <c r="I127" s="214"/>
      <c r="J127" s="214"/>
      <c r="K127" s="214"/>
      <c r="L127" s="214"/>
      <c r="M127" s="205">
        <f>SUM(N127:Q127)</f>
        <v>0</v>
      </c>
      <c r="N127" s="210"/>
      <c r="O127" s="210"/>
      <c r="P127" s="214"/>
      <c r="Q127" s="214"/>
    </row>
    <row r="128" spans="1:17" ht="25.5">
      <c r="A128" s="203" t="s">
        <v>522</v>
      </c>
      <c r="B128" s="211"/>
      <c r="C128" s="205">
        <f>C129+C130+C131+C132+C133</f>
        <v>91818</v>
      </c>
      <c r="D128" s="205">
        <f aca="true" t="shared" si="63" ref="D128:Q128">D129+D130+D131+D132+D133</f>
        <v>0</v>
      </c>
      <c r="E128" s="205">
        <f t="shared" si="63"/>
        <v>91818</v>
      </c>
      <c r="F128" s="205">
        <f t="shared" si="63"/>
        <v>0</v>
      </c>
      <c r="G128" s="205">
        <f t="shared" si="63"/>
        <v>0</v>
      </c>
      <c r="H128" s="205">
        <f t="shared" si="63"/>
        <v>0</v>
      </c>
      <c r="I128" s="205">
        <f t="shared" si="63"/>
        <v>0</v>
      </c>
      <c r="J128" s="205">
        <f t="shared" si="63"/>
        <v>0</v>
      </c>
      <c r="K128" s="205">
        <f t="shared" si="63"/>
        <v>0</v>
      </c>
      <c r="L128" s="205">
        <f t="shared" si="63"/>
        <v>0</v>
      </c>
      <c r="M128" s="205">
        <f t="shared" si="63"/>
        <v>91818</v>
      </c>
      <c r="N128" s="205">
        <f t="shared" si="63"/>
        <v>0</v>
      </c>
      <c r="O128" s="205">
        <f t="shared" si="63"/>
        <v>91818</v>
      </c>
      <c r="P128" s="205">
        <f t="shared" si="63"/>
        <v>0</v>
      </c>
      <c r="Q128" s="205">
        <f t="shared" si="63"/>
        <v>0</v>
      </c>
    </row>
    <row r="129" spans="1:17" ht="12.75">
      <c r="A129" s="222" t="s">
        <v>582</v>
      </c>
      <c r="B129" s="208">
        <v>627</v>
      </c>
      <c r="C129" s="205">
        <f aca="true" t="shared" si="64" ref="C129:G133">SUM(H129+M129)</f>
        <v>16800</v>
      </c>
      <c r="D129" s="205">
        <f t="shared" si="64"/>
        <v>0</v>
      </c>
      <c r="E129" s="205">
        <f t="shared" si="64"/>
        <v>16800</v>
      </c>
      <c r="F129" s="205">
        <f t="shared" si="64"/>
        <v>0</v>
      </c>
      <c r="G129" s="205">
        <f t="shared" si="64"/>
        <v>0</v>
      </c>
      <c r="H129" s="205">
        <f>SUM(I129:L129)</f>
        <v>0</v>
      </c>
      <c r="I129" s="214"/>
      <c r="J129" s="214"/>
      <c r="K129" s="214"/>
      <c r="L129" s="214"/>
      <c r="M129" s="205">
        <f>SUM(N129:Q129)</f>
        <v>16800</v>
      </c>
      <c r="N129" s="210"/>
      <c r="O129" s="210">
        <v>16800</v>
      </c>
      <c r="P129" s="214"/>
      <c r="Q129" s="214"/>
    </row>
    <row r="130" spans="1:17" ht="12.75">
      <c r="A130" s="222" t="s">
        <v>583</v>
      </c>
      <c r="B130" s="208">
        <v>618</v>
      </c>
      <c r="C130" s="205">
        <f t="shared" si="64"/>
        <v>5000</v>
      </c>
      <c r="D130" s="205">
        <f t="shared" si="64"/>
        <v>0</v>
      </c>
      <c r="E130" s="205">
        <f t="shared" si="64"/>
        <v>5000</v>
      </c>
      <c r="F130" s="205">
        <f t="shared" si="64"/>
        <v>0</v>
      </c>
      <c r="G130" s="205">
        <f t="shared" si="64"/>
        <v>0</v>
      </c>
      <c r="H130" s="205">
        <f>SUM(I130:L130)</f>
        <v>0</v>
      </c>
      <c r="I130" s="214"/>
      <c r="J130" s="214"/>
      <c r="K130" s="214"/>
      <c r="L130" s="214"/>
      <c r="M130" s="205">
        <f>SUM(N130:Q130)</f>
        <v>5000</v>
      </c>
      <c r="N130" s="210"/>
      <c r="O130" s="210">
        <v>5000</v>
      </c>
      <c r="P130" s="214"/>
      <c r="Q130" s="214"/>
    </row>
    <row r="131" spans="1:17" ht="12.75" customHeight="1">
      <c r="A131" s="222" t="s">
        <v>584</v>
      </c>
      <c r="B131" s="208">
        <v>623</v>
      </c>
      <c r="C131" s="205">
        <f t="shared" si="64"/>
        <v>44558</v>
      </c>
      <c r="D131" s="205">
        <f t="shared" si="64"/>
        <v>0</v>
      </c>
      <c r="E131" s="205">
        <f t="shared" si="64"/>
        <v>44558</v>
      </c>
      <c r="F131" s="205">
        <f t="shared" si="64"/>
        <v>0</v>
      </c>
      <c r="G131" s="205">
        <f t="shared" si="64"/>
        <v>0</v>
      </c>
      <c r="H131" s="205">
        <f>SUM(I131:L131)</f>
        <v>0</v>
      </c>
      <c r="I131" s="214"/>
      <c r="J131" s="214"/>
      <c r="K131" s="214"/>
      <c r="L131" s="214"/>
      <c r="M131" s="205">
        <f>SUM(N131:Q131)</f>
        <v>44558</v>
      </c>
      <c r="N131" s="210"/>
      <c r="O131" s="210">
        <v>44558</v>
      </c>
      <c r="P131" s="214"/>
      <c r="Q131" s="214"/>
    </row>
    <row r="132" spans="1:17" ht="12.75">
      <c r="A132" s="222" t="s">
        <v>585</v>
      </c>
      <c r="B132" s="208">
        <v>627</v>
      </c>
      <c r="C132" s="205">
        <f t="shared" si="64"/>
        <v>17460</v>
      </c>
      <c r="D132" s="205">
        <f t="shared" si="64"/>
        <v>0</v>
      </c>
      <c r="E132" s="205">
        <f t="shared" si="64"/>
        <v>17460</v>
      </c>
      <c r="F132" s="205">
        <f t="shared" si="64"/>
        <v>0</v>
      </c>
      <c r="G132" s="205">
        <f t="shared" si="64"/>
        <v>0</v>
      </c>
      <c r="H132" s="205">
        <f>SUM(I132:L132)</f>
        <v>0</v>
      </c>
      <c r="I132" s="214"/>
      <c r="J132" s="214"/>
      <c r="K132" s="214"/>
      <c r="L132" s="214"/>
      <c r="M132" s="205">
        <f>SUM(N132:Q132)</f>
        <v>17460</v>
      </c>
      <c r="N132" s="210"/>
      <c r="O132" s="210">
        <v>17460</v>
      </c>
      <c r="P132" s="214"/>
      <c r="Q132" s="214"/>
    </row>
    <row r="133" spans="1:17" ht="12.75">
      <c r="A133" s="222" t="s">
        <v>586</v>
      </c>
      <c r="B133" s="208">
        <v>623</v>
      </c>
      <c r="C133" s="205">
        <f t="shared" si="64"/>
        <v>8000</v>
      </c>
      <c r="D133" s="205">
        <f t="shared" si="64"/>
        <v>0</v>
      </c>
      <c r="E133" s="205">
        <f t="shared" si="64"/>
        <v>8000</v>
      </c>
      <c r="F133" s="205">
        <f t="shared" si="64"/>
        <v>0</v>
      </c>
      <c r="G133" s="205">
        <f t="shared" si="64"/>
        <v>0</v>
      </c>
      <c r="H133" s="205">
        <f>SUM(I133:L133)</f>
        <v>0</v>
      </c>
      <c r="I133" s="214"/>
      <c r="J133" s="214"/>
      <c r="K133" s="214"/>
      <c r="L133" s="214"/>
      <c r="M133" s="205">
        <f>SUM(N133:Q133)</f>
        <v>8000</v>
      </c>
      <c r="N133" s="210"/>
      <c r="O133" s="210">
        <v>8000</v>
      </c>
      <c r="P133" s="214"/>
      <c r="Q133" s="214"/>
    </row>
    <row r="134" spans="1:17" ht="12.75">
      <c r="A134" s="195" t="s">
        <v>587</v>
      </c>
      <c r="B134" s="196"/>
      <c r="C134" s="202">
        <f aca="true" t="shared" si="65" ref="C134:Q135">SUM(C135)</f>
        <v>0</v>
      </c>
      <c r="D134" s="202">
        <f t="shared" si="65"/>
        <v>0</v>
      </c>
      <c r="E134" s="202">
        <f t="shared" si="65"/>
        <v>0</v>
      </c>
      <c r="F134" s="202">
        <f t="shared" si="65"/>
        <v>0</v>
      </c>
      <c r="G134" s="202">
        <f t="shared" si="65"/>
        <v>0</v>
      </c>
      <c r="H134" s="202">
        <f t="shared" si="65"/>
        <v>0</v>
      </c>
      <c r="I134" s="202">
        <f t="shared" si="65"/>
        <v>0</v>
      </c>
      <c r="J134" s="202">
        <f t="shared" si="65"/>
        <v>0</v>
      </c>
      <c r="K134" s="202">
        <f t="shared" si="65"/>
        <v>0</v>
      </c>
      <c r="L134" s="202">
        <f t="shared" si="65"/>
        <v>0</v>
      </c>
      <c r="M134" s="202">
        <f t="shared" si="65"/>
        <v>0</v>
      </c>
      <c r="N134" s="202">
        <f t="shared" si="65"/>
        <v>0</v>
      </c>
      <c r="O134" s="202">
        <f t="shared" si="65"/>
        <v>0</v>
      </c>
      <c r="P134" s="202">
        <f t="shared" si="65"/>
        <v>0</v>
      </c>
      <c r="Q134" s="202">
        <f t="shared" si="65"/>
        <v>0</v>
      </c>
    </row>
    <row r="135" spans="1:17" ht="25.5">
      <c r="A135" s="203" t="s">
        <v>540</v>
      </c>
      <c r="B135" s="211"/>
      <c r="C135" s="205">
        <f t="shared" si="65"/>
        <v>0</v>
      </c>
      <c r="D135" s="205">
        <f t="shared" si="65"/>
        <v>0</v>
      </c>
      <c r="E135" s="205">
        <f t="shared" si="65"/>
        <v>0</v>
      </c>
      <c r="F135" s="205">
        <f t="shared" si="65"/>
        <v>0</v>
      </c>
      <c r="G135" s="205">
        <f t="shared" si="65"/>
        <v>0</v>
      </c>
      <c r="H135" s="205">
        <f t="shared" si="65"/>
        <v>0</v>
      </c>
      <c r="I135" s="205">
        <f t="shared" si="65"/>
        <v>0</v>
      </c>
      <c r="J135" s="205">
        <f t="shared" si="65"/>
        <v>0</v>
      </c>
      <c r="K135" s="205">
        <f t="shared" si="65"/>
        <v>0</v>
      </c>
      <c r="L135" s="205">
        <f t="shared" si="65"/>
        <v>0</v>
      </c>
      <c r="M135" s="205">
        <f t="shared" si="65"/>
        <v>0</v>
      </c>
      <c r="N135" s="205">
        <f t="shared" si="65"/>
        <v>0</v>
      </c>
      <c r="O135" s="205">
        <f t="shared" si="65"/>
        <v>0</v>
      </c>
      <c r="P135" s="205">
        <f t="shared" si="65"/>
        <v>0</v>
      </c>
      <c r="Q135" s="205">
        <f t="shared" si="65"/>
        <v>0</v>
      </c>
    </row>
    <row r="136" spans="1:17" ht="12.75">
      <c r="A136" s="206">
        <v>5400</v>
      </c>
      <c r="B136" s="211"/>
      <c r="C136" s="205">
        <f aca="true" t="shared" si="66" ref="C136:Q136">SUM(C137:C137)</f>
        <v>0</v>
      </c>
      <c r="D136" s="205">
        <f t="shared" si="66"/>
        <v>0</v>
      </c>
      <c r="E136" s="205">
        <f t="shared" si="66"/>
        <v>0</v>
      </c>
      <c r="F136" s="205">
        <f t="shared" si="66"/>
        <v>0</v>
      </c>
      <c r="G136" s="205">
        <f t="shared" si="66"/>
        <v>0</v>
      </c>
      <c r="H136" s="205">
        <f t="shared" si="66"/>
        <v>0</v>
      </c>
      <c r="I136" s="205">
        <f t="shared" si="66"/>
        <v>0</v>
      </c>
      <c r="J136" s="205">
        <f t="shared" si="66"/>
        <v>0</v>
      </c>
      <c r="K136" s="205">
        <f t="shared" si="66"/>
        <v>0</v>
      </c>
      <c r="L136" s="205">
        <f t="shared" si="66"/>
        <v>0</v>
      </c>
      <c r="M136" s="205">
        <f t="shared" si="66"/>
        <v>0</v>
      </c>
      <c r="N136" s="205">
        <f t="shared" si="66"/>
        <v>0</v>
      </c>
      <c r="O136" s="205">
        <f t="shared" si="66"/>
        <v>0</v>
      </c>
      <c r="P136" s="205">
        <f t="shared" si="66"/>
        <v>0</v>
      </c>
      <c r="Q136" s="205">
        <f t="shared" si="66"/>
        <v>0</v>
      </c>
    </row>
    <row r="137" spans="1:17" ht="12.75">
      <c r="A137" s="207"/>
      <c r="B137" s="208"/>
      <c r="C137" s="205">
        <f>SUM(H137+M137)</f>
        <v>0</v>
      </c>
      <c r="D137" s="205">
        <f>SUM(I137+N137)</f>
        <v>0</v>
      </c>
      <c r="E137" s="205">
        <f>SUM(J137+O137)</f>
        <v>0</v>
      </c>
      <c r="F137" s="205">
        <f>SUM(K137+P137)</f>
        <v>0</v>
      </c>
      <c r="G137" s="205">
        <f>SUM(L137+Q137)</f>
        <v>0</v>
      </c>
      <c r="H137" s="205">
        <f>SUM(I137:L137)</f>
        <v>0</v>
      </c>
      <c r="I137" s="214"/>
      <c r="J137" s="214"/>
      <c r="K137" s="214"/>
      <c r="L137" s="214"/>
      <c r="M137" s="205">
        <f>SUM(N137:Q137)</f>
        <v>0</v>
      </c>
      <c r="N137" s="214"/>
      <c r="O137" s="214"/>
      <c r="P137" s="214"/>
      <c r="Q137" s="214"/>
    </row>
    <row r="138" spans="1:17" ht="12.75">
      <c r="A138" s="195" t="s">
        <v>588</v>
      </c>
      <c r="B138" s="196"/>
      <c r="C138" s="202">
        <f aca="true" t="shared" si="67" ref="C138:Q138">SUM(C139:C143)</f>
        <v>40000</v>
      </c>
      <c r="D138" s="202">
        <f t="shared" si="67"/>
        <v>0</v>
      </c>
      <c r="E138" s="202">
        <f t="shared" si="67"/>
        <v>2000</v>
      </c>
      <c r="F138" s="202">
        <f t="shared" si="67"/>
        <v>38000</v>
      </c>
      <c r="G138" s="202">
        <f t="shared" si="67"/>
        <v>0</v>
      </c>
      <c r="H138" s="202">
        <f t="shared" si="67"/>
        <v>0</v>
      </c>
      <c r="I138" s="202">
        <f t="shared" si="67"/>
        <v>0</v>
      </c>
      <c r="J138" s="202">
        <f t="shared" si="67"/>
        <v>0</v>
      </c>
      <c r="K138" s="202">
        <f t="shared" si="67"/>
        <v>0</v>
      </c>
      <c r="L138" s="202">
        <f t="shared" si="67"/>
        <v>0</v>
      </c>
      <c r="M138" s="202">
        <f t="shared" si="67"/>
        <v>40000</v>
      </c>
      <c r="N138" s="202">
        <f t="shared" si="67"/>
        <v>0</v>
      </c>
      <c r="O138" s="202">
        <f t="shared" si="67"/>
        <v>2000</v>
      </c>
      <c r="P138" s="202">
        <f t="shared" si="67"/>
        <v>38000</v>
      </c>
      <c r="Q138" s="202">
        <f t="shared" si="67"/>
        <v>0</v>
      </c>
    </row>
    <row r="139" spans="1:17" ht="12.75">
      <c r="A139" s="207" t="s">
        <v>589</v>
      </c>
      <c r="B139" s="208">
        <v>413</v>
      </c>
      <c r="C139" s="205">
        <f aca="true" t="shared" si="68" ref="C139:G143">SUM(H139+M139)</f>
        <v>18000</v>
      </c>
      <c r="D139" s="205">
        <f t="shared" si="68"/>
        <v>0</v>
      </c>
      <c r="E139" s="205">
        <f t="shared" si="68"/>
        <v>0</v>
      </c>
      <c r="F139" s="205">
        <f t="shared" si="68"/>
        <v>18000</v>
      </c>
      <c r="G139" s="205">
        <f t="shared" si="68"/>
        <v>0</v>
      </c>
      <c r="H139" s="205">
        <f>SUM(I139:L139)</f>
        <v>0</v>
      </c>
      <c r="I139" s="209"/>
      <c r="J139" s="209"/>
      <c r="K139" s="209"/>
      <c r="L139" s="209"/>
      <c r="M139" s="205">
        <f>SUM(N139:Q139)</f>
        <v>18000</v>
      </c>
      <c r="N139" s="209"/>
      <c r="O139" s="210"/>
      <c r="P139" s="210">
        <v>18000</v>
      </c>
      <c r="Q139" s="209"/>
    </row>
    <row r="140" spans="1:17" ht="12.75">
      <c r="A140" s="207" t="s">
        <v>590</v>
      </c>
      <c r="B140" s="208">
        <v>413</v>
      </c>
      <c r="C140" s="205">
        <f t="shared" si="68"/>
        <v>6000</v>
      </c>
      <c r="D140" s="205">
        <f t="shared" si="68"/>
        <v>0</v>
      </c>
      <c r="E140" s="205">
        <f t="shared" si="68"/>
        <v>0</v>
      </c>
      <c r="F140" s="205">
        <f t="shared" si="68"/>
        <v>6000</v>
      </c>
      <c r="G140" s="205">
        <f t="shared" si="68"/>
        <v>0</v>
      </c>
      <c r="H140" s="205">
        <f>SUM(I140:L140)</f>
        <v>0</v>
      </c>
      <c r="I140" s="209"/>
      <c r="J140" s="209"/>
      <c r="K140" s="209"/>
      <c r="L140" s="209"/>
      <c r="M140" s="205">
        <f>SUM(N140:Q140)</f>
        <v>6000</v>
      </c>
      <c r="N140" s="209"/>
      <c r="O140" s="210"/>
      <c r="P140" s="210">
        <v>6000</v>
      </c>
      <c r="Q140" s="209"/>
    </row>
    <row r="141" spans="1:17" ht="12.75">
      <c r="A141" s="207" t="s">
        <v>591</v>
      </c>
      <c r="B141" s="208">
        <v>738</v>
      </c>
      <c r="C141" s="205">
        <f>SUM(H141+M141)</f>
        <v>2000</v>
      </c>
      <c r="D141" s="205">
        <f>SUM(I141+N141)</f>
        <v>0</v>
      </c>
      <c r="E141" s="205">
        <f>SUM(J141+O141)</f>
        <v>2000</v>
      </c>
      <c r="F141" s="205">
        <f>SUM(K141+P141)</f>
        <v>0</v>
      </c>
      <c r="G141" s="205">
        <f>SUM(L141+Q141)</f>
        <v>0</v>
      </c>
      <c r="H141" s="205">
        <f>SUM(I141:L141)</f>
        <v>0</v>
      </c>
      <c r="I141" s="209"/>
      <c r="J141" s="209"/>
      <c r="K141" s="209"/>
      <c r="L141" s="209"/>
      <c r="M141" s="205">
        <f>SUM(N141:Q141)</f>
        <v>2000</v>
      </c>
      <c r="N141" s="209"/>
      <c r="O141" s="210">
        <v>2000</v>
      </c>
      <c r="P141" s="210"/>
      <c r="Q141" s="209"/>
    </row>
    <row r="142" spans="1:17" ht="25.5">
      <c r="A142" s="207" t="s">
        <v>592</v>
      </c>
      <c r="B142" s="208">
        <v>413</v>
      </c>
      <c r="C142" s="205">
        <f t="shared" si="68"/>
        <v>2000</v>
      </c>
      <c r="D142" s="205">
        <f t="shared" si="68"/>
        <v>0</v>
      </c>
      <c r="E142" s="205">
        <f t="shared" si="68"/>
        <v>0</v>
      </c>
      <c r="F142" s="205">
        <f t="shared" si="68"/>
        <v>2000</v>
      </c>
      <c r="G142" s="205">
        <f t="shared" si="68"/>
        <v>0</v>
      </c>
      <c r="H142" s="205">
        <f>SUM(I142:L142)</f>
        <v>0</v>
      </c>
      <c r="I142" s="209"/>
      <c r="J142" s="209"/>
      <c r="K142" s="209"/>
      <c r="L142" s="209"/>
      <c r="M142" s="205">
        <f>SUM(N142:Q142)</f>
        <v>2000</v>
      </c>
      <c r="N142" s="209"/>
      <c r="O142" s="210"/>
      <c r="P142" s="210">
        <v>2000</v>
      </c>
      <c r="Q142" s="209"/>
    </row>
    <row r="143" spans="1:17" ht="12.75">
      <c r="A143" s="207" t="s">
        <v>593</v>
      </c>
      <c r="B143" s="208">
        <v>413</v>
      </c>
      <c r="C143" s="205">
        <f t="shared" si="68"/>
        <v>12000</v>
      </c>
      <c r="D143" s="205">
        <f t="shared" si="68"/>
        <v>0</v>
      </c>
      <c r="E143" s="205">
        <f t="shared" si="68"/>
        <v>0</v>
      </c>
      <c r="F143" s="205">
        <f t="shared" si="68"/>
        <v>12000</v>
      </c>
      <c r="G143" s="205">
        <f t="shared" si="68"/>
        <v>0</v>
      </c>
      <c r="H143" s="205">
        <f>SUM(I143:L143)</f>
        <v>0</v>
      </c>
      <c r="I143" s="210"/>
      <c r="J143" s="210"/>
      <c r="K143" s="210"/>
      <c r="L143" s="210"/>
      <c r="M143" s="205">
        <f>SUM(N143:Q143)</f>
        <v>12000</v>
      </c>
      <c r="N143" s="210"/>
      <c r="O143" s="210"/>
      <c r="P143" s="210">
        <v>12000</v>
      </c>
      <c r="Q143" s="210"/>
    </row>
    <row r="144" spans="1:17" ht="12.75">
      <c r="A144" s="230" t="s">
        <v>594</v>
      </c>
      <c r="B144" s="190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1:17" ht="12.75">
      <c r="A145" s="231" t="s">
        <v>595</v>
      </c>
      <c r="B145" s="232"/>
      <c r="C145" s="233"/>
      <c r="D145" s="127"/>
      <c r="E145" s="127"/>
      <c r="F145" s="127"/>
      <c r="G145" s="127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1:5" ht="12.75">
      <c r="A146" s="231" t="s">
        <v>596</v>
      </c>
      <c r="C146" s="61"/>
      <c r="D146" s="127"/>
      <c r="E146" s="127"/>
    </row>
    <row r="147" spans="1:17" ht="12.75">
      <c r="A147" s="230"/>
      <c r="B147" s="230"/>
      <c r="H147" s="81"/>
      <c r="I147" s="234"/>
      <c r="J147" s="231"/>
      <c r="N147" s="234"/>
      <c r="O147" s="231"/>
      <c r="P147" s="81"/>
      <c r="Q147" s="234"/>
    </row>
    <row r="148" spans="1:17" ht="12.75">
      <c r="A148" s="231"/>
      <c r="B148" s="231"/>
      <c r="H148" s="81"/>
      <c r="I148" s="81"/>
      <c r="J148" s="235"/>
      <c r="O148" s="231"/>
      <c r="P148" s="234"/>
      <c r="Q148" s="81"/>
    </row>
    <row r="149" spans="1:17" ht="12.75">
      <c r="A149" s="231"/>
      <c r="B149" s="231"/>
      <c r="H149" s="81"/>
      <c r="I149" s="81"/>
      <c r="J149" s="235"/>
      <c r="L149" s="231"/>
      <c r="M149" s="234"/>
      <c r="N149" s="81"/>
      <c r="O149" s="235"/>
      <c r="P149" s="231"/>
      <c r="Q149" s="231"/>
    </row>
    <row r="150" spans="1:17" ht="12.75">
      <c r="A150" s="231"/>
      <c r="B150" s="231"/>
      <c r="H150" s="81"/>
      <c r="I150" s="81"/>
      <c r="J150" s="235"/>
      <c r="L150" s="231"/>
      <c r="M150" s="234"/>
      <c r="N150" s="81"/>
      <c r="O150" s="235"/>
      <c r="P150" s="231"/>
      <c r="Q150" s="231"/>
    </row>
    <row r="151" spans="1:17" ht="12.75">
      <c r="A151" s="231"/>
      <c r="B151" s="231"/>
      <c r="H151" s="81"/>
      <c r="I151" s="81"/>
      <c r="J151" s="235"/>
      <c r="L151" s="231"/>
      <c r="M151" s="234"/>
      <c r="N151" s="81"/>
      <c r="O151" s="235"/>
      <c r="P151" s="231"/>
      <c r="Q151" s="231"/>
    </row>
    <row r="152" spans="1:17" ht="12.75">
      <c r="A152" s="231"/>
      <c r="B152" s="231"/>
      <c r="H152" s="81"/>
      <c r="I152" s="81"/>
      <c r="J152" s="235"/>
      <c r="L152" s="231"/>
      <c r="M152" s="234"/>
      <c r="N152" s="81"/>
      <c r="O152" s="235"/>
      <c r="P152" s="231"/>
      <c r="Q152" s="231"/>
    </row>
    <row r="153" spans="1:17" ht="12.75">
      <c r="A153" s="231"/>
      <c r="B153" s="231"/>
      <c r="H153" s="81"/>
      <c r="I153" s="81"/>
      <c r="J153" s="235"/>
      <c r="L153" s="231"/>
      <c r="M153" s="234"/>
      <c r="N153" s="81"/>
      <c r="O153" s="235"/>
      <c r="P153" s="231"/>
      <c r="Q153" s="231"/>
    </row>
    <row r="154" spans="1:17" ht="12.75">
      <c r="A154" s="231"/>
      <c r="B154" s="231"/>
      <c r="H154" s="81"/>
      <c r="I154" s="81"/>
      <c r="J154" s="235"/>
      <c r="L154" s="231"/>
      <c r="M154" s="234"/>
      <c r="N154" s="81"/>
      <c r="O154" s="235"/>
      <c r="P154" s="231"/>
      <c r="Q154" s="231"/>
    </row>
    <row r="155" spans="1:17" ht="12.75">
      <c r="A155" s="231"/>
      <c r="B155" s="231"/>
      <c r="H155" s="81"/>
      <c r="I155" s="81"/>
      <c r="J155" s="235"/>
      <c r="L155" s="231"/>
      <c r="M155" s="234"/>
      <c r="N155" s="81"/>
      <c r="O155" s="235"/>
      <c r="P155" s="231"/>
      <c r="Q155" s="231"/>
    </row>
    <row r="156" spans="1:17" ht="12.75">
      <c r="A156" s="231"/>
      <c r="B156" s="231"/>
      <c r="H156" s="81"/>
      <c r="I156" s="81"/>
      <c r="J156" s="235"/>
      <c r="L156" s="231"/>
      <c r="M156" s="234"/>
      <c r="N156" s="81"/>
      <c r="O156" s="235"/>
      <c r="P156" s="231"/>
      <c r="Q156" s="231"/>
    </row>
    <row r="157" ht="12.75">
      <c r="E157" s="236"/>
    </row>
  </sheetData>
  <mergeCells count="20">
    <mergeCell ref="D7:D8"/>
    <mergeCell ref="E7:G7"/>
    <mergeCell ref="I7:I8"/>
    <mergeCell ref="J7:L7"/>
    <mergeCell ref="H6:H8"/>
    <mergeCell ref="I6:L6"/>
    <mergeCell ref="M6:M8"/>
    <mergeCell ref="N6:Q6"/>
    <mergeCell ref="N7:N8"/>
    <mergeCell ref="O7:Q7"/>
    <mergeCell ref="F1:I1"/>
    <mergeCell ref="A2:Q2"/>
    <mergeCell ref="A3:Q3"/>
    <mergeCell ref="A5:A8"/>
    <mergeCell ref="B5:B8"/>
    <mergeCell ref="C5:G5"/>
    <mergeCell ref="H5:L5"/>
    <mergeCell ref="M5:Q5"/>
    <mergeCell ref="C6:C8"/>
    <mergeCell ref="D6:G6"/>
  </mergeCells>
  <printOptions/>
  <pageMargins left="0.75" right="0.75" top="0.24" bottom="0.1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58"/>
  <sheetViews>
    <sheetView workbookViewId="0" topLeftCell="A1">
      <selection activeCell="C22" sqref="C22"/>
    </sheetView>
  </sheetViews>
  <sheetFormatPr defaultColWidth="9.140625" defaultRowHeight="12"/>
  <cols>
    <col min="1" max="1" width="38.421875" style="1" customWidth="1"/>
    <col min="2" max="2" width="5.00390625" style="1" customWidth="1"/>
    <col min="3" max="3" width="10.28125" style="1" customWidth="1"/>
    <col min="4" max="4" width="11.140625" style="1" customWidth="1"/>
    <col min="5" max="5" width="8.7109375" style="1" bestFit="1" customWidth="1"/>
    <col min="6" max="6" width="9.8515625" style="1" bestFit="1" customWidth="1"/>
    <col min="7" max="7" width="9.421875" style="1" customWidth="1"/>
    <col min="8" max="8" width="7.00390625" style="1" customWidth="1"/>
    <col min="9" max="9" width="8.28125" style="1" bestFit="1" customWidth="1"/>
    <col min="10" max="10" width="6.8515625" style="1" customWidth="1"/>
    <col min="11" max="11" width="8.421875" style="1" customWidth="1"/>
    <col min="12" max="12" width="6.00390625" style="1" customWidth="1"/>
    <col min="13" max="13" width="6.140625" style="1" customWidth="1"/>
    <col min="14" max="14" width="12.28125" style="1" customWidth="1"/>
    <col min="15" max="15" width="8.8515625" style="1" customWidth="1"/>
    <col min="16" max="16" width="9.421875" style="1" customWidth="1"/>
    <col min="17" max="17" width="9.7109375" style="1" customWidth="1"/>
    <col min="18" max="18" width="5.7109375" style="1" customWidth="1"/>
    <col min="19" max="19" width="10.140625" style="1" bestFit="1" customWidth="1"/>
    <col min="20" max="16384" width="9.28125" style="1" customWidth="1"/>
  </cols>
  <sheetData>
    <row r="1" spans="16:18" ht="12.75">
      <c r="P1" s="2"/>
      <c r="Q1" s="189" t="s">
        <v>597</v>
      </c>
      <c r="R1" s="2"/>
    </row>
    <row r="2" spans="1:17" ht="12.75">
      <c r="A2" s="307" t="s">
        <v>598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192"/>
    </row>
    <row r="3" spans="1:18" ht="12.75">
      <c r="A3" s="307" t="s">
        <v>599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2.75">
      <c r="A4" s="319" t="s">
        <v>600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12.75" customHeight="1">
      <c r="A5" s="321" t="s">
        <v>502</v>
      </c>
      <c r="B5" s="321" t="s">
        <v>503</v>
      </c>
      <c r="C5" s="321" t="s">
        <v>601</v>
      </c>
      <c r="D5" s="324" t="s">
        <v>504</v>
      </c>
      <c r="E5" s="325"/>
      <c r="F5" s="325"/>
      <c r="G5" s="325"/>
      <c r="H5" s="326"/>
      <c r="I5" s="324" t="s">
        <v>505</v>
      </c>
      <c r="J5" s="325"/>
      <c r="K5" s="325"/>
      <c r="L5" s="325"/>
      <c r="M5" s="326"/>
      <c r="N5" s="324" t="s">
        <v>506</v>
      </c>
      <c r="O5" s="325"/>
      <c r="P5" s="325"/>
      <c r="Q5" s="325"/>
      <c r="R5" s="326"/>
    </row>
    <row r="6" spans="1:18" ht="11.25" customHeight="1">
      <c r="A6" s="322"/>
      <c r="B6" s="322"/>
      <c r="C6" s="322"/>
      <c r="D6" s="321" t="s">
        <v>1</v>
      </c>
      <c r="E6" s="324" t="s">
        <v>507</v>
      </c>
      <c r="F6" s="325"/>
      <c r="G6" s="325"/>
      <c r="H6" s="326"/>
      <c r="I6" s="321" t="s">
        <v>1</v>
      </c>
      <c r="J6" s="324" t="s">
        <v>507</v>
      </c>
      <c r="K6" s="325"/>
      <c r="L6" s="325"/>
      <c r="M6" s="326"/>
      <c r="N6" s="321" t="s">
        <v>1</v>
      </c>
      <c r="O6" s="324" t="s">
        <v>507</v>
      </c>
      <c r="P6" s="325"/>
      <c r="Q6" s="325"/>
      <c r="R6" s="326"/>
    </row>
    <row r="7" spans="1:18" ht="11.25" customHeight="1">
      <c r="A7" s="322"/>
      <c r="B7" s="322"/>
      <c r="C7" s="322"/>
      <c r="D7" s="322"/>
      <c r="E7" s="321" t="s">
        <v>508</v>
      </c>
      <c r="F7" s="324" t="s">
        <v>509</v>
      </c>
      <c r="G7" s="325"/>
      <c r="H7" s="326"/>
      <c r="I7" s="322"/>
      <c r="J7" s="321" t="s">
        <v>508</v>
      </c>
      <c r="K7" s="324" t="s">
        <v>509</v>
      </c>
      <c r="L7" s="325"/>
      <c r="M7" s="326"/>
      <c r="N7" s="322"/>
      <c r="O7" s="321" t="s">
        <v>508</v>
      </c>
      <c r="P7" s="324" t="s">
        <v>509</v>
      </c>
      <c r="Q7" s="325"/>
      <c r="R7" s="326"/>
    </row>
    <row r="8" spans="1:18" ht="27.75" customHeight="1">
      <c r="A8" s="323"/>
      <c r="B8" s="323"/>
      <c r="C8" s="323"/>
      <c r="D8" s="323"/>
      <c r="E8" s="323"/>
      <c r="F8" s="237" t="s">
        <v>510</v>
      </c>
      <c r="G8" s="237" t="s">
        <v>511</v>
      </c>
      <c r="H8" s="194" t="s">
        <v>512</v>
      </c>
      <c r="I8" s="323"/>
      <c r="J8" s="323"/>
      <c r="K8" s="237" t="s">
        <v>510</v>
      </c>
      <c r="L8" s="237" t="s">
        <v>511</v>
      </c>
      <c r="M8" s="194" t="s">
        <v>512</v>
      </c>
      <c r="N8" s="323"/>
      <c r="O8" s="323"/>
      <c r="P8" s="237" t="s">
        <v>510</v>
      </c>
      <c r="Q8" s="237" t="s">
        <v>511</v>
      </c>
      <c r="R8" s="194" t="s">
        <v>512</v>
      </c>
    </row>
    <row r="9" spans="1:18" s="114" customFormat="1" ht="12.75">
      <c r="A9" s="224" t="s">
        <v>602</v>
      </c>
      <c r="B9" s="224">
        <v>1</v>
      </c>
      <c r="C9" s="224">
        <v>2</v>
      </c>
      <c r="D9" s="224">
        <v>3</v>
      </c>
      <c r="E9" s="224">
        <v>4</v>
      </c>
      <c r="F9" s="224">
        <v>5</v>
      </c>
      <c r="G9" s="224">
        <v>6</v>
      </c>
      <c r="H9" s="224">
        <v>7</v>
      </c>
      <c r="I9" s="224">
        <v>8</v>
      </c>
      <c r="J9" s="224">
        <v>9</v>
      </c>
      <c r="K9" s="224">
        <v>10</v>
      </c>
      <c r="L9" s="224">
        <v>11</v>
      </c>
      <c r="M9" s="224">
        <v>12</v>
      </c>
      <c r="N9" s="224">
        <v>13</v>
      </c>
      <c r="O9" s="224">
        <v>14</v>
      </c>
      <c r="P9" s="224">
        <v>15</v>
      </c>
      <c r="Q9" s="224">
        <v>16</v>
      </c>
      <c r="R9" s="224">
        <v>17</v>
      </c>
    </row>
    <row r="10" spans="1:18" ht="12.75">
      <c r="A10" s="195" t="s">
        <v>0</v>
      </c>
      <c r="B10" s="196"/>
      <c r="C10" s="238">
        <f>C11+C12+C13+C14+C15</f>
        <v>11888072</v>
      </c>
      <c r="D10" s="197">
        <f aca="true" t="shared" si="0" ref="D10:R10">SUM(D11:D15)</f>
        <v>10518265</v>
      </c>
      <c r="E10" s="197">
        <f t="shared" si="0"/>
        <v>318200</v>
      </c>
      <c r="F10" s="197">
        <f t="shared" si="0"/>
        <v>4501712</v>
      </c>
      <c r="G10" s="197">
        <f t="shared" si="0"/>
        <v>5691403</v>
      </c>
      <c r="H10" s="197">
        <f t="shared" si="0"/>
        <v>6950</v>
      </c>
      <c r="I10" s="197">
        <f t="shared" si="0"/>
        <v>235437</v>
      </c>
      <c r="J10" s="197">
        <f t="shared" si="0"/>
        <v>0</v>
      </c>
      <c r="K10" s="197">
        <f t="shared" si="0"/>
        <v>235437</v>
      </c>
      <c r="L10" s="197">
        <f t="shared" si="0"/>
        <v>0</v>
      </c>
      <c r="M10" s="197">
        <f t="shared" si="0"/>
        <v>0</v>
      </c>
      <c r="N10" s="197">
        <f t="shared" si="0"/>
        <v>10282828</v>
      </c>
      <c r="O10" s="197">
        <f t="shared" si="0"/>
        <v>318200</v>
      </c>
      <c r="P10" s="197">
        <f t="shared" si="0"/>
        <v>4266275</v>
      </c>
      <c r="Q10" s="197">
        <f t="shared" si="0"/>
        <v>5691403</v>
      </c>
      <c r="R10" s="197">
        <f t="shared" si="0"/>
        <v>6950</v>
      </c>
    </row>
    <row r="11" spans="1:18" ht="12.75">
      <c r="A11" s="198">
        <v>5100</v>
      </c>
      <c r="B11" s="199"/>
      <c r="C11" s="239">
        <f>C16</f>
        <v>10568338</v>
      </c>
      <c r="D11" s="200">
        <f aca="true" t="shared" si="1" ref="D11:H15">SUM(I11+N11)</f>
        <v>9511991</v>
      </c>
      <c r="E11" s="200">
        <f t="shared" si="1"/>
        <v>212000</v>
      </c>
      <c r="F11" s="200">
        <f t="shared" si="1"/>
        <v>3635600</v>
      </c>
      <c r="G11" s="200">
        <f t="shared" si="1"/>
        <v>5664391</v>
      </c>
      <c r="H11" s="200">
        <f t="shared" si="1"/>
        <v>0</v>
      </c>
      <c r="I11" s="200">
        <f>SUM(J11:M11)</f>
        <v>202819</v>
      </c>
      <c r="J11" s="200">
        <f>SUM(J16)</f>
        <v>0</v>
      </c>
      <c r="K11" s="200">
        <f>SUM(K16)</f>
        <v>202819</v>
      </c>
      <c r="L11" s="200">
        <f>SUM(L16)</f>
        <v>0</v>
      </c>
      <c r="M11" s="200">
        <f>SUM(M16)</f>
        <v>0</v>
      </c>
      <c r="N11" s="200">
        <f>SUM(O11:R11)</f>
        <v>9309172</v>
      </c>
      <c r="O11" s="200">
        <f>SUM(O16)</f>
        <v>212000</v>
      </c>
      <c r="P11" s="200">
        <f>SUM(P16)</f>
        <v>3432781</v>
      </c>
      <c r="Q11" s="200">
        <f>SUM(Q16)</f>
        <v>5664391</v>
      </c>
      <c r="R11" s="200">
        <f>SUM(R16)</f>
        <v>0</v>
      </c>
    </row>
    <row r="12" spans="1:18" ht="12.75">
      <c r="A12" s="198">
        <v>5200</v>
      </c>
      <c r="B12" s="199"/>
      <c r="C12" s="239">
        <f>C50</f>
        <v>1187916</v>
      </c>
      <c r="D12" s="200">
        <f t="shared" si="1"/>
        <v>917456</v>
      </c>
      <c r="E12" s="200">
        <f t="shared" si="1"/>
        <v>106200</v>
      </c>
      <c r="F12" s="200">
        <f t="shared" si="1"/>
        <v>777294</v>
      </c>
      <c r="G12" s="200">
        <f t="shared" si="1"/>
        <v>27012</v>
      </c>
      <c r="H12" s="200">
        <f t="shared" si="1"/>
        <v>6950</v>
      </c>
      <c r="I12" s="200">
        <f>SUM(J12:M12)</f>
        <v>32618</v>
      </c>
      <c r="J12" s="201">
        <f>SUM(J50)</f>
        <v>0</v>
      </c>
      <c r="K12" s="201">
        <f>SUM(K50)</f>
        <v>32618</v>
      </c>
      <c r="L12" s="201">
        <f>SUM(L50)</f>
        <v>0</v>
      </c>
      <c r="M12" s="201">
        <f>SUM(M50)</f>
        <v>0</v>
      </c>
      <c r="N12" s="200">
        <f>SUM(O12:R12)</f>
        <v>884838</v>
      </c>
      <c r="O12" s="200">
        <f>SUM(O50)</f>
        <v>106200</v>
      </c>
      <c r="P12" s="200">
        <f>SUM(P50)</f>
        <v>744676</v>
      </c>
      <c r="Q12" s="200">
        <f>SUM(Q50)</f>
        <v>27012</v>
      </c>
      <c r="R12" s="200">
        <f>SUM(R50)</f>
        <v>6950</v>
      </c>
    </row>
    <row r="13" spans="1:18" ht="12.75">
      <c r="A13" s="198">
        <v>5300</v>
      </c>
      <c r="B13" s="199"/>
      <c r="C13" s="239">
        <f>C129</f>
        <v>91818</v>
      </c>
      <c r="D13" s="200">
        <f t="shared" si="1"/>
        <v>86818</v>
      </c>
      <c r="E13" s="200">
        <f t="shared" si="1"/>
        <v>0</v>
      </c>
      <c r="F13" s="200">
        <f t="shared" si="1"/>
        <v>86818</v>
      </c>
      <c r="G13" s="200">
        <f t="shared" si="1"/>
        <v>0</v>
      </c>
      <c r="H13" s="200">
        <f>SUM(M13+R13)</f>
        <v>0</v>
      </c>
      <c r="I13" s="200">
        <f>SUM(J13:M13)</f>
        <v>0</v>
      </c>
      <c r="J13" s="200">
        <f>SUM(J129)</f>
        <v>0</v>
      </c>
      <c r="K13" s="200">
        <f>SUM(K129)</f>
        <v>0</v>
      </c>
      <c r="L13" s="200">
        <f>SUM(L129)</f>
        <v>0</v>
      </c>
      <c r="M13" s="200">
        <f>SUM(M129)</f>
        <v>0</v>
      </c>
      <c r="N13" s="200">
        <f>SUM(O13:R13)</f>
        <v>86818</v>
      </c>
      <c r="O13" s="200">
        <f>SUM(O129)</f>
        <v>0</v>
      </c>
      <c r="P13" s="200">
        <f>SUM(P129)</f>
        <v>86818</v>
      </c>
      <c r="Q13" s="200">
        <f>SUM(Q129)</f>
        <v>0</v>
      </c>
      <c r="R13" s="200">
        <f>SUM(R129)</f>
        <v>0</v>
      </c>
    </row>
    <row r="14" spans="1:18" ht="12.75">
      <c r="A14" s="198">
        <v>5400</v>
      </c>
      <c r="B14" s="199"/>
      <c r="C14" s="239">
        <f>C142</f>
        <v>0</v>
      </c>
      <c r="D14" s="200">
        <f aca="true" t="shared" si="2" ref="D14:Q14">SUM(D142)</f>
        <v>0</v>
      </c>
      <c r="E14" s="200">
        <f t="shared" si="2"/>
        <v>0</v>
      </c>
      <c r="F14" s="200">
        <f t="shared" si="2"/>
        <v>0</v>
      </c>
      <c r="G14" s="200">
        <f t="shared" si="2"/>
        <v>0</v>
      </c>
      <c r="H14" s="200">
        <f t="shared" si="2"/>
        <v>0</v>
      </c>
      <c r="I14" s="200">
        <f t="shared" si="2"/>
        <v>0</v>
      </c>
      <c r="J14" s="200">
        <f t="shared" si="2"/>
        <v>0</v>
      </c>
      <c r="K14" s="200">
        <f t="shared" si="2"/>
        <v>0</v>
      </c>
      <c r="L14" s="200">
        <f t="shared" si="2"/>
        <v>0</v>
      </c>
      <c r="M14" s="200">
        <f t="shared" si="2"/>
        <v>0</v>
      </c>
      <c r="N14" s="200">
        <f>SUM(N142)</f>
        <v>0</v>
      </c>
      <c r="O14" s="200">
        <f t="shared" si="2"/>
        <v>0</v>
      </c>
      <c r="P14" s="200">
        <f t="shared" si="2"/>
        <v>0</v>
      </c>
      <c r="Q14" s="200">
        <f t="shared" si="2"/>
        <v>0</v>
      </c>
      <c r="R14" s="200">
        <f>SUM(R142)</f>
        <v>0</v>
      </c>
    </row>
    <row r="15" spans="1:18" ht="12.75">
      <c r="A15" s="198">
        <v>5500</v>
      </c>
      <c r="B15" s="199"/>
      <c r="C15" s="239">
        <f>C146</f>
        <v>40000</v>
      </c>
      <c r="D15" s="200">
        <f t="shared" si="1"/>
        <v>2000</v>
      </c>
      <c r="E15" s="200">
        <f t="shared" si="1"/>
        <v>0</v>
      </c>
      <c r="F15" s="200">
        <f t="shared" si="1"/>
        <v>2000</v>
      </c>
      <c r="G15" s="200">
        <f t="shared" si="1"/>
        <v>0</v>
      </c>
      <c r="H15" s="200">
        <f t="shared" si="1"/>
        <v>0</v>
      </c>
      <c r="I15" s="200">
        <f>SUM(J15:M15)</f>
        <v>0</v>
      </c>
      <c r="J15" s="200">
        <f>SUM(J146)</f>
        <v>0</v>
      </c>
      <c r="K15" s="200">
        <f>SUM(K146)</f>
        <v>0</v>
      </c>
      <c r="L15" s="200">
        <f>SUM(L146)</f>
        <v>0</v>
      </c>
      <c r="M15" s="200">
        <f>SUM(M146)</f>
        <v>0</v>
      </c>
      <c r="N15" s="200">
        <f>SUM(O15:R15)</f>
        <v>2000</v>
      </c>
      <c r="O15" s="200">
        <f>SUM(O146)</f>
        <v>0</v>
      </c>
      <c r="P15" s="200">
        <f>SUM(P146)</f>
        <v>2000</v>
      </c>
      <c r="Q15" s="200">
        <f>SUM(Q146)</f>
        <v>0</v>
      </c>
      <c r="R15" s="200">
        <f>SUM(R146)</f>
        <v>0</v>
      </c>
    </row>
    <row r="16" spans="1:18" ht="12.75">
      <c r="A16" s="195" t="s">
        <v>513</v>
      </c>
      <c r="B16" s="196"/>
      <c r="C16" s="238">
        <f aca="true" t="shared" si="3" ref="C16:R16">C20+C23+C48+C28+C46+C26+C17</f>
        <v>10568338</v>
      </c>
      <c r="D16" s="238">
        <f t="shared" si="3"/>
        <v>9511991</v>
      </c>
      <c r="E16" s="238">
        <f t="shared" si="3"/>
        <v>212000</v>
      </c>
      <c r="F16" s="238">
        <f t="shared" si="3"/>
        <v>3635600</v>
      </c>
      <c r="G16" s="238">
        <f t="shared" si="3"/>
        <v>5664391</v>
      </c>
      <c r="H16" s="238">
        <f t="shared" si="3"/>
        <v>0</v>
      </c>
      <c r="I16" s="238">
        <f t="shared" si="3"/>
        <v>202819</v>
      </c>
      <c r="J16" s="238">
        <f t="shared" si="3"/>
        <v>0</v>
      </c>
      <c r="K16" s="238">
        <f t="shared" si="3"/>
        <v>202819</v>
      </c>
      <c r="L16" s="238">
        <f t="shared" si="3"/>
        <v>0</v>
      </c>
      <c r="M16" s="238">
        <f t="shared" si="3"/>
        <v>0</v>
      </c>
      <c r="N16" s="238">
        <f t="shared" si="3"/>
        <v>9309172</v>
      </c>
      <c r="O16" s="238">
        <f t="shared" si="3"/>
        <v>212000</v>
      </c>
      <c r="P16" s="238">
        <f t="shared" si="3"/>
        <v>3432781</v>
      </c>
      <c r="Q16" s="238">
        <f t="shared" si="3"/>
        <v>5664391</v>
      </c>
      <c r="R16" s="238">
        <f t="shared" si="3"/>
        <v>0</v>
      </c>
    </row>
    <row r="17" spans="1:18" ht="12.75">
      <c r="A17" s="203" t="s">
        <v>514</v>
      </c>
      <c r="B17" s="204"/>
      <c r="C17" s="240">
        <f>C18</f>
        <v>0</v>
      </c>
      <c r="D17" s="241">
        <f aca="true" t="shared" si="4" ref="D17:R18">D18</f>
        <v>0</v>
      </c>
      <c r="E17" s="241">
        <f t="shared" si="4"/>
        <v>0</v>
      </c>
      <c r="F17" s="241">
        <f t="shared" si="4"/>
        <v>0</v>
      </c>
      <c r="G17" s="241">
        <f t="shared" si="4"/>
        <v>0</v>
      </c>
      <c r="H17" s="241">
        <f t="shared" si="4"/>
        <v>0</v>
      </c>
      <c r="I17" s="241">
        <f t="shared" si="4"/>
        <v>0</v>
      </c>
      <c r="J17" s="241">
        <f t="shared" si="4"/>
        <v>0</v>
      </c>
      <c r="K17" s="241">
        <f t="shared" si="4"/>
        <v>0</v>
      </c>
      <c r="L17" s="241">
        <f t="shared" si="4"/>
        <v>0</v>
      </c>
      <c r="M17" s="241">
        <f t="shared" si="4"/>
        <v>0</v>
      </c>
      <c r="N17" s="241">
        <f t="shared" si="4"/>
        <v>0</v>
      </c>
      <c r="O17" s="241">
        <f t="shared" si="4"/>
        <v>0</v>
      </c>
      <c r="P17" s="241">
        <f t="shared" si="4"/>
        <v>0</v>
      </c>
      <c r="Q17" s="241">
        <f t="shared" si="4"/>
        <v>0</v>
      </c>
      <c r="R17" s="241">
        <f t="shared" si="4"/>
        <v>0</v>
      </c>
    </row>
    <row r="18" spans="1:18" ht="12.75">
      <c r="A18" s="206">
        <v>5100</v>
      </c>
      <c r="B18" s="204"/>
      <c r="C18" s="240">
        <f>C19</f>
        <v>0</v>
      </c>
      <c r="D18" s="241">
        <f t="shared" si="4"/>
        <v>0</v>
      </c>
      <c r="E18" s="241">
        <f t="shared" si="4"/>
        <v>0</v>
      </c>
      <c r="F18" s="241">
        <f t="shared" si="4"/>
        <v>0</v>
      </c>
      <c r="G18" s="241">
        <f t="shared" si="4"/>
        <v>0</v>
      </c>
      <c r="H18" s="241">
        <f t="shared" si="4"/>
        <v>0</v>
      </c>
      <c r="I18" s="241">
        <f t="shared" si="4"/>
        <v>0</v>
      </c>
      <c r="J18" s="241">
        <f t="shared" si="4"/>
        <v>0</v>
      </c>
      <c r="K18" s="241">
        <f t="shared" si="4"/>
        <v>0</v>
      </c>
      <c r="L18" s="241">
        <f t="shared" si="4"/>
        <v>0</v>
      </c>
      <c r="M18" s="241">
        <f t="shared" si="4"/>
        <v>0</v>
      </c>
      <c r="N18" s="241">
        <f t="shared" si="4"/>
        <v>0</v>
      </c>
      <c r="O18" s="241">
        <f t="shared" si="4"/>
        <v>0</v>
      </c>
      <c r="P18" s="241">
        <f t="shared" si="4"/>
        <v>0</v>
      </c>
      <c r="Q18" s="241">
        <f t="shared" si="4"/>
        <v>0</v>
      </c>
      <c r="R18" s="241">
        <f t="shared" si="4"/>
        <v>0</v>
      </c>
    </row>
    <row r="19" spans="1:18" ht="12.75">
      <c r="A19" s="207"/>
      <c r="B19" s="208"/>
      <c r="C19" s="227"/>
      <c r="D19" s="205">
        <f>SUM(I19+N19)</f>
        <v>0</v>
      </c>
      <c r="E19" s="205">
        <f>SUM(J19+O19)</f>
        <v>0</v>
      </c>
      <c r="F19" s="205">
        <f>SUM(K19+P19)</f>
        <v>0</v>
      </c>
      <c r="G19" s="205">
        <f>SUM(L19+Q19)</f>
        <v>0</v>
      </c>
      <c r="H19" s="205">
        <f>SUM(M19+R19)</f>
        <v>0</v>
      </c>
      <c r="I19" s="205">
        <f>SUM(J19:M19)</f>
        <v>0</v>
      </c>
      <c r="J19" s="227"/>
      <c r="K19" s="227"/>
      <c r="L19" s="227"/>
      <c r="M19" s="227"/>
      <c r="N19" s="205">
        <f>SUM(O19:R19)</f>
        <v>0</v>
      </c>
      <c r="O19" s="227"/>
      <c r="P19" s="226"/>
      <c r="Q19" s="227"/>
      <c r="R19" s="227"/>
    </row>
    <row r="20" spans="1:18" ht="12.75">
      <c r="A20" s="203" t="s">
        <v>515</v>
      </c>
      <c r="B20" s="204"/>
      <c r="C20" s="240">
        <f>C21</f>
        <v>205000</v>
      </c>
      <c r="D20" s="205">
        <f aca="true" t="shared" si="5" ref="D20:H22">SUM(I20+N20)</f>
        <v>202819</v>
      </c>
      <c r="E20" s="205">
        <f t="shared" si="5"/>
        <v>0</v>
      </c>
      <c r="F20" s="205">
        <f t="shared" si="5"/>
        <v>202819</v>
      </c>
      <c r="G20" s="205">
        <f t="shared" si="5"/>
        <v>0</v>
      </c>
      <c r="H20" s="205">
        <f t="shared" si="5"/>
        <v>0</v>
      </c>
      <c r="I20" s="205">
        <f aca="true" t="shared" si="6" ref="I20:R20">SUM(I21)</f>
        <v>202819</v>
      </c>
      <c r="J20" s="205">
        <f t="shared" si="6"/>
        <v>0</v>
      </c>
      <c r="K20" s="205">
        <f t="shared" si="6"/>
        <v>202819</v>
      </c>
      <c r="L20" s="205">
        <f t="shared" si="6"/>
        <v>0</v>
      </c>
      <c r="M20" s="205">
        <f t="shared" si="6"/>
        <v>0</v>
      </c>
      <c r="N20" s="205">
        <f t="shared" si="6"/>
        <v>0</v>
      </c>
      <c r="O20" s="205">
        <f t="shared" si="6"/>
        <v>0</v>
      </c>
      <c r="P20" s="205">
        <f t="shared" si="6"/>
        <v>0</v>
      </c>
      <c r="Q20" s="205">
        <f t="shared" si="6"/>
        <v>0</v>
      </c>
      <c r="R20" s="205">
        <f t="shared" si="6"/>
        <v>0</v>
      </c>
    </row>
    <row r="21" spans="1:18" ht="12.75">
      <c r="A21" s="206">
        <v>5100</v>
      </c>
      <c r="B21" s="211"/>
      <c r="C21" s="240">
        <f>C22</f>
        <v>205000</v>
      </c>
      <c r="D21" s="241">
        <f aca="true" t="shared" si="7" ref="D21:R21">D22</f>
        <v>202819</v>
      </c>
      <c r="E21" s="241">
        <f t="shared" si="7"/>
        <v>0</v>
      </c>
      <c r="F21" s="241">
        <f t="shared" si="7"/>
        <v>202819</v>
      </c>
      <c r="G21" s="241">
        <f t="shared" si="7"/>
        <v>0</v>
      </c>
      <c r="H21" s="241">
        <f t="shared" si="7"/>
        <v>0</v>
      </c>
      <c r="I21" s="241">
        <f t="shared" si="7"/>
        <v>202819</v>
      </c>
      <c r="J21" s="241">
        <f t="shared" si="7"/>
        <v>0</v>
      </c>
      <c r="K21" s="241">
        <f t="shared" si="7"/>
        <v>202819</v>
      </c>
      <c r="L21" s="241">
        <f t="shared" si="7"/>
        <v>0</v>
      </c>
      <c r="M21" s="241">
        <f t="shared" si="7"/>
        <v>0</v>
      </c>
      <c r="N21" s="241">
        <f t="shared" si="7"/>
        <v>0</v>
      </c>
      <c r="O21" s="241">
        <f t="shared" si="7"/>
        <v>0</v>
      </c>
      <c r="P21" s="241">
        <f t="shared" si="7"/>
        <v>0</v>
      </c>
      <c r="Q21" s="241">
        <f t="shared" si="7"/>
        <v>0</v>
      </c>
      <c r="R21" s="241">
        <f t="shared" si="7"/>
        <v>0</v>
      </c>
    </row>
    <row r="22" spans="1:18" ht="25.5">
      <c r="A22" s="207" t="s">
        <v>603</v>
      </c>
      <c r="B22" s="208">
        <v>284</v>
      </c>
      <c r="C22" s="227">
        <v>205000</v>
      </c>
      <c r="D22" s="205">
        <f t="shared" si="5"/>
        <v>202819</v>
      </c>
      <c r="E22" s="205">
        <f t="shared" si="5"/>
        <v>0</v>
      </c>
      <c r="F22" s="205">
        <f t="shared" si="5"/>
        <v>202819</v>
      </c>
      <c r="G22" s="205">
        <f t="shared" si="5"/>
        <v>0</v>
      </c>
      <c r="H22" s="205">
        <f t="shared" si="5"/>
        <v>0</v>
      </c>
      <c r="I22" s="205">
        <f>SUM(J22:M22)</f>
        <v>202819</v>
      </c>
      <c r="J22" s="214"/>
      <c r="K22" s="210">
        <v>202819</v>
      </c>
      <c r="L22" s="214"/>
      <c r="M22" s="214"/>
      <c r="N22" s="205">
        <f>SUM(O22:R22)</f>
        <v>0</v>
      </c>
      <c r="O22" s="214"/>
      <c r="P22" s="214"/>
      <c r="Q22" s="214"/>
      <c r="R22" s="214"/>
    </row>
    <row r="23" spans="1:18" ht="12.75">
      <c r="A23" s="203" t="s">
        <v>517</v>
      </c>
      <c r="B23" s="204"/>
      <c r="C23" s="240">
        <f>C24+C25</f>
        <v>1778266</v>
      </c>
      <c r="D23" s="241">
        <f aca="true" t="shared" si="8" ref="D23:R23">D24+D25</f>
        <v>1778266</v>
      </c>
      <c r="E23" s="241">
        <f t="shared" si="8"/>
        <v>0</v>
      </c>
      <c r="F23" s="241">
        <f t="shared" si="8"/>
        <v>13424</v>
      </c>
      <c r="G23" s="241">
        <f t="shared" si="8"/>
        <v>1764842</v>
      </c>
      <c r="H23" s="241">
        <f t="shared" si="8"/>
        <v>0</v>
      </c>
      <c r="I23" s="241">
        <f t="shared" si="8"/>
        <v>0</v>
      </c>
      <c r="J23" s="241">
        <f t="shared" si="8"/>
        <v>0</v>
      </c>
      <c r="K23" s="241">
        <f t="shared" si="8"/>
        <v>0</v>
      </c>
      <c r="L23" s="241">
        <f t="shared" si="8"/>
        <v>0</v>
      </c>
      <c r="M23" s="241">
        <f t="shared" si="8"/>
        <v>0</v>
      </c>
      <c r="N23" s="241">
        <f t="shared" si="8"/>
        <v>1778266</v>
      </c>
      <c r="O23" s="241">
        <f t="shared" si="8"/>
        <v>0</v>
      </c>
      <c r="P23" s="241">
        <f t="shared" si="8"/>
        <v>13424</v>
      </c>
      <c r="Q23" s="241">
        <f t="shared" si="8"/>
        <v>1764842</v>
      </c>
      <c r="R23" s="241">
        <f t="shared" si="8"/>
        <v>0</v>
      </c>
    </row>
    <row r="24" spans="1:18" ht="25.5">
      <c r="A24" s="212" t="s">
        <v>518</v>
      </c>
      <c r="B24" s="213">
        <v>388</v>
      </c>
      <c r="C24" s="242">
        <v>1764842</v>
      </c>
      <c r="D24" s="205">
        <f aca="true" t="shared" si="9" ref="D24:H34">SUM(I24+N24)</f>
        <v>1764842</v>
      </c>
      <c r="E24" s="205">
        <f t="shared" si="9"/>
        <v>0</v>
      </c>
      <c r="F24" s="205">
        <f t="shared" si="9"/>
        <v>0</v>
      </c>
      <c r="G24" s="205">
        <f t="shared" si="9"/>
        <v>1764842</v>
      </c>
      <c r="H24" s="205">
        <f t="shared" si="9"/>
        <v>0</v>
      </c>
      <c r="I24" s="205">
        <f>SUM(J24:M24)</f>
        <v>0</v>
      </c>
      <c r="J24" s="214"/>
      <c r="K24" s="214"/>
      <c r="L24" s="214"/>
      <c r="M24" s="214"/>
      <c r="N24" s="205">
        <f aca="true" t="shared" si="10" ref="N24:N47">SUM(O24:R24)</f>
        <v>1764842</v>
      </c>
      <c r="O24" s="221"/>
      <c r="P24" s="210"/>
      <c r="Q24" s="209">
        <v>1764842</v>
      </c>
      <c r="R24" s="214"/>
    </row>
    <row r="25" spans="1:18" ht="25.5">
      <c r="A25" s="207" t="s">
        <v>519</v>
      </c>
      <c r="B25" s="208">
        <v>321</v>
      </c>
      <c r="C25" s="209">
        <v>13424</v>
      </c>
      <c r="D25" s="205">
        <f>SUM(I25+N25)</f>
        <v>13424</v>
      </c>
      <c r="E25" s="205">
        <f>SUM(J25+O25)</f>
        <v>0</v>
      </c>
      <c r="F25" s="205">
        <f>SUM(K25+P25)</f>
        <v>13424</v>
      </c>
      <c r="G25" s="205">
        <f>SUM(L25+Q25)</f>
        <v>0</v>
      </c>
      <c r="H25" s="205">
        <f>SUM(M25+R25)</f>
        <v>0</v>
      </c>
      <c r="I25" s="205">
        <f>SUM(J25:M25)</f>
        <v>0</v>
      </c>
      <c r="J25" s="214"/>
      <c r="K25" s="214"/>
      <c r="L25" s="214"/>
      <c r="M25" s="214"/>
      <c r="N25" s="205">
        <f t="shared" si="10"/>
        <v>13424</v>
      </c>
      <c r="O25" s="221"/>
      <c r="P25" s="210">
        <v>13424</v>
      </c>
      <c r="Q25" s="210"/>
      <c r="R25" s="214"/>
    </row>
    <row r="26" spans="1:18" ht="25.5">
      <c r="A26" s="203" t="s">
        <v>604</v>
      </c>
      <c r="B26" s="211"/>
      <c r="C26" s="240">
        <f>C27</f>
        <v>280000</v>
      </c>
      <c r="D26" s="205">
        <f t="shared" si="9"/>
        <v>0</v>
      </c>
      <c r="E26" s="205">
        <f t="shared" si="9"/>
        <v>0</v>
      </c>
      <c r="F26" s="205">
        <f t="shared" si="9"/>
        <v>0</v>
      </c>
      <c r="G26" s="205">
        <f t="shared" si="9"/>
        <v>0</v>
      </c>
      <c r="H26" s="205">
        <f t="shared" si="9"/>
        <v>0</v>
      </c>
      <c r="I26" s="205">
        <f aca="true" t="shared" si="11" ref="I26:R26">SUM(I27:I27)</f>
        <v>0</v>
      </c>
      <c r="J26" s="205">
        <f t="shared" si="11"/>
        <v>0</v>
      </c>
      <c r="K26" s="205">
        <f t="shared" si="11"/>
        <v>0</v>
      </c>
      <c r="L26" s="205">
        <f t="shared" si="11"/>
        <v>0</v>
      </c>
      <c r="M26" s="205">
        <f t="shared" si="11"/>
        <v>0</v>
      </c>
      <c r="N26" s="205">
        <f t="shared" si="11"/>
        <v>0</v>
      </c>
      <c r="O26" s="205">
        <f t="shared" si="11"/>
        <v>0</v>
      </c>
      <c r="P26" s="205">
        <f t="shared" si="11"/>
        <v>0</v>
      </c>
      <c r="Q26" s="205">
        <f t="shared" si="11"/>
        <v>0</v>
      </c>
      <c r="R26" s="205">
        <f t="shared" si="11"/>
        <v>0</v>
      </c>
    </row>
    <row r="27" spans="1:18" ht="12.75">
      <c r="A27" s="207" t="s">
        <v>605</v>
      </c>
      <c r="B27" s="208">
        <v>540</v>
      </c>
      <c r="C27" s="209">
        <v>280000</v>
      </c>
      <c r="D27" s="205">
        <f t="shared" si="9"/>
        <v>0</v>
      </c>
      <c r="E27" s="205">
        <f t="shared" si="9"/>
        <v>0</v>
      </c>
      <c r="F27" s="205">
        <f t="shared" si="9"/>
        <v>0</v>
      </c>
      <c r="G27" s="205">
        <f t="shared" si="9"/>
        <v>0</v>
      </c>
      <c r="H27" s="205">
        <f t="shared" si="9"/>
        <v>0</v>
      </c>
      <c r="I27" s="205">
        <f>SUM(J27:M27)</f>
        <v>0</v>
      </c>
      <c r="J27" s="214"/>
      <c r="K27" s="214"/>
      <c r="L27" s="214"/>
      <c r="M27" s="214"/>
      <c r="N27" s="205">
        <f t="shared" si="10"/>
        <v>0</v>
      </c>
      <c r="O27" s="214"/>
      <c r="P27" s="210"/>
      <c r="Q27" s="214"/>
      <c r="R27" s="214"/>
    </row>
    <row r="28" spans="1:18" ht="25.5">
      <c r="A28" s="203" t="s">
        <v>522</v>
      </c>
      <c r="B28" s="211"/>
      <c r="C28" s="240">
        <f>C29+C30+C32+C33+C34+C35+C39+C40+C43+C31+C36+C37+C38+C41+C45+C42+C44</f>
        <v>6608072</v>
      </c>
      <c r="D28" s="241">
        <f aca="true" t="shared" si="12" ref="D28:R28">D29+D30+D32+D33+D34+D35+D39+D40+D43+D31+D36+D37+D38+D41+D45+D42+D44</f>
        <v>6340343</v>
      </c>
      <c r="E28" s="241">
        <f t="shared" si="12"/>
        <v>0</v>
      </c>
      <c r="F28" s="241">
        <f t="shared" si="12"/>
        <v>2440794</v>
      </c>
      <c r="G28" s="241">
        <f t="shared" si="12"/>
        <v>3899549</v>
      </c>
      <c r="H28" s="241">
        <f t="shared" si="12"/>
        <v>0</v>
      </c>
      <c r="I28" s="241">
        <f t="shared" si="12"/>
        <v>0</v>
      </c>
      <c r="J28" s="241">
        <f t="shared" si="12"/>
        <v>0</v>
      </c>
      <c r="K28" s="241">
        <f t="shared" si="12"/>
        <v>0</v>
      </c>
      <c r="L28" s="241">
        <f t="shared" si="12"/>
        <v>0</v>
      </c>
      <c r="M28" s="241">
        <f t="shared" si="12"/>
        <v>0</v>
      </c>
      <c r="N28" s="241">
        <f t="shared" si="12"/>
        <v>6340343</v>
      </c>
      <c r="O28" s="241">
        <f t="shared" si="12"/>
        <v>0</v>
      </c>
      <c r="P28" s="241">
        <f t="shared" si="12"/>
        <v>2440794</v>
      </c>
      <c r="Q28" s="241">
        <f t="shared" si="12"/>
        <v>3899549</v>
      </c>
      <c r="R28" s="241">
        <f t="shared" si="12"/>
        <v>0</v>
      </c>
    </row>
    <row r="29" spans="1:18" ht="25.5">
      <c r="A29" s="212" t="s">
        <v>606</v>
      </c>
      <c r="B29" s="213">
        <v>618</v>
      </c>
      <c r="C29" s="243">
        <v>1334477</v>
      </c>
      <c r="D29" s="205">
        <f t="shared" si="9"/>
        <v>1334477</v>
      </c>
      <c r="E29" s="205">
        <f t="shared" si="9"/>
        <v>0</v>
      </c>
      <c r="F29" s="205">
        <f t="shared" si="9"/>
        <v>3210</v>
      </c>
      <c r="G29" s="205">
        <f t="shared" si="9"/>
        <v>1331267</v>
      </c>
      <c r="H29" s="205">
        <f t="shared" si="9"/>
        <v>0</v>
      </c>
      <c r="I29" s="205">
        <f aca="true" t="shared" si="13" ref="I29:I43">SUM(J29:M29)</f>
        <v>0</v>
      </c>
      <c r="J29" s="210"/>
      <c r="K29" s="210"/>
      <c r="L29" s="210"/>
      <c r="M29" s="210"/>
      <c r="N29" s="205">
        <f t="shared" si="10"/>
        <v>1334477</v>
      </c>
      <c r="O29" s="210"/>
      <c r="P29" s="210">
        <v>3210</v>
      </c>
      <c r="Q29" s="209">
        <v>1331267</v>
      </c>
      <c r="R29" s="210"/>
    </row>
    <row r="30" spans="1:18" ht="25.5">
      <c r="A30" s="212" t="s">
        <v>607</v>
      </c>
      <c r="B30" s="213">
        <v>618</v>
      </c>
      <c r="C30" s="243">
        <v>270628</v>
      </c>
      <c r="D30" s="205">
        <f t="shared" si="9"/>
        <v>2900</v>
      </c>
      <c r="E30" s="205">
        <f t="shared" si="9"/>
        <v>0</v>
      </c>
      <c r="F30" s="205">
        <f t="shared" si="9"/>
        <v>0</v>
      </c>
      <c r="G30" s="205">
        <f t="shared" si="9"/>
        <v>2900</v>
      </c>
      <c r="H30" s="205">
        <f t="shared" si="9"/>
        <v>0</v>
      </c>
      <c r="I30" s="205">
        <f t="shared" si="13"/>
        <v>0</v>
      </c>
      <c r="J30" s="210"/>
      <c r="K30" s="210"/>
      <c r="L30" s="210"/>
      <c r="M30" s="210"/>
      <c r="N30" s="205">
        <f t="shared" si="10"/>
        <v>2900</v>
      </c>
      <c r="O30" s="210"/>
      <c r="P30" s="210"/>
      <c r="Q30" s="209">
        <v>2900</v>
      </c>
      <c r="R30" s="210"/>
    </row>
    <row r="31" spans="1:18" ht="18" customHeight="1">
      <c r="A31" s="216" t="s">
        <v>608</v>
      </c>
      <c r="B31" s="217">
        <v>606</v>
      </c>
      <c r="C31" s="244">
        <v>1946908</v>
      </c>
      <c r="D31" s="205">
        <f>SUM(I31+N31)</f>
        <v>1946908</v>
      </c>
      <c r="E31" s="205">
        <f>SUM(J31+O31)</f>
        <v>0</v>
      </c>
      <c r="F31" s="205">
        <f>SUM(K31+P31)</f>
        <v>1946908</v>
      </c>
      <c r="G31" s="205">
        <f>SUM(L31+Q31)</f>
        <v>0</v>
      </c>
      <c r="H31" s="205">
        <f>SUM(M31+R31)</f>
        <v>0</v>
      </c>
      <c r="I31" s="205">
        <f>SUM(J31:M31)</f>
        <v>0</v>
      </c>
      <c r="J31" s="210"/>
      <c r="K31" s="210"/>
      <c r="L31" s="210"/>
      <c r="M31" s="210"/>
      <c r="N31" s="205">
        <f t="shared" si="10"/>
        <v>1946908</v>
      </c>
      <c r="O31" s="210"/>
      <c r="P31" s="245">
        <v>1946908</v>
      </c>
      <c r="Q31" s="209"/>
      <c r="R31" s="210"/>
    </row>
    <row r="32" spans="1:18" ht="41.25" customHeight="1">
      <c r="A32" s="216" t="s">
        <v>609</v>
      </c>
      <c r="B32" s="217">
        <v>606</v>
      </c>
      <c r="C32" s="244">
        <v>172821</v>
      </c>
      <c r="D32" s="205">
        <f t="shared" si="9"/>
        <v>172821</v>
      </c>
      <c r="E32" s="205">
        <f t="shared" si="9"/>
        <v>0</v>
      </c>
      <c r="F32" s="205">
        <f t="shared" si="9"/>
        <v>172821</v>
      </c>
      <c r="G32" s="205">
        <f t="shared" si="9"/>
        <v>0</v>
      </c>
      <c r="H32" s="205">
        <f t="shared" si="9"/>
        <v>0</v>
      </c>
      <c r="I32" s="205">
        <f t="shared" si="13"/>
        <v>0</v>
      </c>
      <c r="J32" s="210"/>
      <c r="K32" s="210"/>
      <c r="L32" s="210"/>
      <c r="M32" s="210"/>
      <c r="N32" s="205">
        <f t="shared" si="10"/>
        <v>172821</v>
      </c>
      <c r="O32" s="210"/>
      <c r="P32" s="245">
        <v>172821</v>
      </c>
      <c r="Q32" s="210"/>
      <c r="R32" s="210"/>
    </row>
    <row r="33" spans="1:18" ht="12.75">
      <c r="A33" s="216" t="s">
        <v>610</v>
      </c>
      <c r="B33" s="217">
        <v>606</v>
      </c>
      <c r="C33" s="244">
        <v>37600</v>
      </c>
      <c r="D33" s="205">
        <f t="shared" si="9"/>
        <v>37600</v>
      </c>
      <c r="E33" s="205">
        <f t="shared" si="9"/>
        <v>0</v>
      </c>
      <c r="F33" s="205">
        <f t="shared" si="9"/>
        <v>37600</v>
      </c>
      <c r="G33" s="205">
        <f t="shared" si="9"/>
        <v>0</v>
      </c>
      <c r="H33" s="205">
        <f t="shared" si="9"/>
        <v>0</v>
      </c>
      <c r="I33" s="205">
        <f t="shared" si="13"/>
        <v>0</v>
      </c>
      <c r="J33" s="210"/>
      <c r="K33" s="210"/>
      <c r="L33" s="210"/>
      <c r="M33" s="210"/>
      <c r="N33" s="205">
        <f t="shared" si="10"/>
        <v>37600</v>
      </c>
      <c r="O33" s="210"/>
      <c r="P33" s="245">
        <v>37600</v>
      </c>
      <c r="Q33" s="210"/>
      <c r="R33" s="210"/>
    </row>
    <row r="34" spans="1:18" ht="12.75">
      <c r="A34" s="246" t="s">
        <v>528</v>
      </c>
      <c r="B34" s="217">
        <v>606</v>
      </c>
      <c r="C34" s="244">
        <v>0</v>
      </c>
      <c r="D34" s="205">
        <f t="shared" si="9"/>
        <v>0</v>
      </c>
      <c r="E34" s="205">
        <f t="shared" si="9"/>
        <v>0</v>
      </c>
      <c r="F34" s="205">
        <f t="shared" si="9"/>
        <v>0</v>
      </c>
      <c r="G34" s="205">
        <f t="shared" si="9"/>
        <v>0</v>
      </c>
      <c r="H34" s="205">
        <f t="shared" si="9"/>
        <v>0</v>
      </c>
      <c r="I34" s="205">
        <f t="shared" si="13"/>
        <v>0</v>
      </c>
      <c r="J34" s="210"/>
      <c r="K34" s="210"/>
      <c r="L34" s="210"/>
      <c r="M34" s="210"/>
      <c r="N34" s="205">
        <f t="shared" si="10"/>
        <v>0</v>
      </c>
      <c r="O34" s="210"/>
      <c r="P34" s="245"/>
      <c r="Q34" s="210"/>
      <c r="R34" s="210"/>
    </row>
    <row r="35" spans="1:18" ht="13.5" customHeight="1">
      <c r="A35" s="246" t="s">
        <v>529</v>
      </c>
      <c r="B35" s="217">
        <v>606</v>
      </c>
      <c r="C35" s="244">
        <v>0</v>
      </c>
      <c r="D35" s="205">
        <f>SUM(I35+N35)</f>
        <v>0</v>
      </c>
      <c r="E35" s="205">
        <f>SUM(J35+O35)</f>
        <v>0</v>
      </c>
      <c r="F35" s="205">
        <f>SUM(K35+P35)</f>
        <v>0</v>
      </c>
      <c r="G35" s="205">
        <f>SUM(L35+Q35)</f>
        <v>0</v>
      </c>
      <c r="H35" s="205">
        <f>SUM(M35+R35)</f>
        <v>0</v>
      </c>
      <c r="I35" s="205">
        <f>SUM(J35:M35)</f>
        <v>0</v>
      </c>
      <c r="J35" s="210"/>
      <c r="K35" s="210"/>
      <c r="L35" s="210"/>
      <c r="M35" s="210"/>
      <c r="N35" s="205">
        <f t="shared" si="10"/>
        <v>0</v>
      </c>
      <c r="O35" s="210"/>
      <c r="P35" s="245"/>
      <c r="Q35" s="210"/>
      <c r="R35" s="210"/>
    </row>
    <row r="36" spans="1:18" ht="12.75">
      <c r="A36" s="216" t="s">
        <v>530</v>
      </c>
      <c r="B36" s="217">
        <v>606</v>
      </c>
      <c r="C36" s="244">
        <v>102108</v>
      </c>
      <c r="D36" s="205">
        <f aca="true" t="shared" si="14" ref="D36:H37">SUM(I36+N36)</f>
        <v>102108</v>
      </c>
      <c r="E36" s="205">
        <f t="shared" si="14"/>
        <v>0</v>
      </c>
      <c r="F36" s="205">
        <f t="shared" si="14"/>
        <v>102108</v>
      </c>
      <c r="G36" s="205">
        <f t="shared" si="14"/>
        <v>0</v>
      </c>
      <c r="H36" s="205">
        <f t="shared" si="14"/>
        <v>0</v>
      </c>
      <c r="I36" s="205">
        <f>SUM(J36:M36)</f>
        <v>0</v>
      </c>
      <c r="J36" s="210"/>
      <c r="K36" s="210"/>
      <c r="L36" s="210"/>
      <c r="M36" s="210"/>
      <c r="N36" s="205">
        <f t="shared" si="10"/>
        <v>102108</v>
      </c>
      <c r="O36" s="210"/>
      <c r="P36" s="245">
        <v>102108</v>
      </c>
      <c r="Q36" s="210"/>
      <c r="R36" s="210"/>
    </row>
    <row r="37" spans="1:18" ht="12.75">
      <c r="A37" s="246" t="s">
        <v>531</v>
      </c>
      <c r="B37" s="217">
        <v>606</v>
      </c>
      <c r="C37" s="244"/>
      <c r="D37" s="205">
        <f t="shared" si="14"/>
        <v>0</v>
      </c>
      <c r="E37" s="205">
        <f t="shared" si="14"/>
        <v>0</v>
      </c>
      <c r="F37" s="205">
        <f t="shared" si="14"/>
        <v>0</v>
      </c>
      <c r="G37" s="205">
        <f t="shared" si="14"/>
        <v>0</v>
      </c>
      <c r="H37" s="205">
        <f t="shared" si="14"/>
        <v>0</v>
      </c>
      <c r="I37" s="205">
        <f>SUM(J37:M37)</f>
        <v>0</v>
      </c>
      <c r="J37" s="210"/>
      <c r="K37" s="210"/>
      <c r="L37" s="210"/>
      <c r="M37" s="210"/>
      <c r="N37" s="205">
        <f t="shared" si="10"/>
        <v>0</v>
      </c>
      <c r="O37" s="210"/>
      <c r="P37" s="247"/>
      <c r="Q37" s="210"/>
      <c r="R37" s="210"/>
    </row>
    <row r="38" spans="1:18" ht="12.75">
      <c r="A38" s="216" t="s">
        <v>611</v>
      </c>
      <c r="B38" s="217">
        <v>606</v>
      </c>
      <c r="C38" s="244">
        <v>46588</v>
      </c>
      <c r="D38" s="205">
        <f>SUM(I38+N38)</f>
        <v>46588</v>
      </c>
      <c r="E38" s="205">
        <f>SUM(J38+O38)</f>
        <v>0</v>
      </c>
      <c r="F38" s="205">
        <f>SUM(K38+P38)</f>
        <v>46588</v>
      </c>
      <c r="G38" s="205">
        <f>SUM(L38+Q38)</f>
        <v>0</v>
      </c>
      <c r="H38" s="205">
        <f>SUM(M38+R38)</f>
        <v>0</v>
      </c>
      <c r="I38" s="205">
        <f>SUM(J38:M38)</f>
        <v>0</v>
      </c>
      <c r="J38" s="210"/>
      <c r="K38" s="210"/>
      <c r="L38" s="210"/>
      <c r="M38" s="210"/>
      <c r="N38" s="205">
        <f t="shared" si="10"/>
        <v>46588</v>
      </c>
      <c r="O38" s="210"/>
      <c r="P38" s="245">
        <v>46588</v>
      </c>
      <c r="Q38" s="210"/>
      <c r="R38" s="210"/>
    </row>
    <row r="39" spans="1:18" ht="25.5">
      <c r="A39" s="216" t="s">
        <v>612</v>
      </c>
      <c r="B39" s="217">
        <v>606</v>
      </c>
      <c r="C39" s="244">
        <v>0</v>
      </c>
      <c r="D39" s="205">
        <f aca="true" t="shared" si="15" ref="D39:H45">SUM(I39+N39)</f>
        <v>0</v>
      </c>
      <c r="E39" s="205">
        <f t="shared" si="15"/>
        <v>0</v>
      </c>
      <c r="F39" s="205">
        <f t="shared" si="15"/>
        <v>0</v>
      </c>
      <c r="G39" s="205">
        <f t="shared" si="15"/>
        <v>0</v>
      </c>
      <c r="H39" s="205">
        <f t="shared" si="15"/>
        <v>0</v>
      </c>
      <c r="I39" s="205">
        <f t="shared" si="13"/>
        <v>0</v>
      </c>
      <c r="J39" s="210"/>
      <c r="K39" s="210"/>
      <c r="L39" s="210"/>
      <c r="M39" s="210"/>
      <c r="N39" s="205">
        <f t="shared" si="10"/>
        <v>0</v>
      </c>
      <c r="O39" s="210"/>
      <c r="P39" s="245"/>
      <c r="Q39" s="210"/>
      <c r="R39" s="210"/>
    </row>
    <row r="40" spans="1:18" ht="12.75">
      <c r="A40" s="207" t="s">
        <v>534</v>
      </c>
      <c r="B40" s="208">
        <v>629</v>
      </c>
      <c r="C40" s="227">
        <v>2350</v>
      </c>
      <c r="D40" s="205">
        <f t="shared" si="15"/>
        <v>2349</v>
      </c>
      <c r="E40" s="205">
        <f t="shared" si="15"/>
        <v>0</v>
      </c>
      <c r="F40" s="205">
        <f t="shared" si="15"/>
        <v>2349</v>
      </c>
      <c r="G40" s="205">
        <f t="shared" si="15"/>
        <v>0</v>
      </c>
      <c r="H40" s="205">
        <f t="shared" si="15"/>
        <v>0</v>
      </c>
      <c r="I40" s="205">
        <f t="shared" si="13"/>
        <v>0</v>
      </c>
      <c r="J40" s="210"/>
      <c r="K40" s="210"/>
      <c r="L40" s="210"/>
      <c r="M40" s="210"/>
      <c r="N40" s="205">
        <f t="shared" si="10"/>
        <v>2349</v>
      </c>
      <c r="O40" s="210"/>
      <c r="P40" s="210">
        <v>2349</v>
      </c>
      <c r="Q40" s="210"/>
      <c r="R40" s="210"/>
    </row>
    <row r="41" spans="1:18" ht="12.75">
      <c r="A41" s="207" t="s">
        <v>613</v>
      </c>
      <c r="B41" s="208">
        <v>618</v>
      </c>
      <c r="C41" s="227">
        <v>1200</v>
      </c>
      <c r="D41" s="205">
        <f t="shared" si="15"/>
        <v>1200</v>
      </c>
      <c r="E41" s="205">
        <f t="shared" si="15"/>
        <v>0</v>
      </c>
      <c r="F41" s="205">
        <f t="shared" si="15"/>
        <v>1200</v>
      </c>
      <c r="G41" s="205">
        <f t="shared" si="15"/>
        <v>0</v>
      </c>
      <c r="H41" s="205">
        <f t="shared" si="15"/>
        <v>0</v>
      </c>
      <c r="I41" s="205">
        <f>SUM(J41:M41)</f>
        <v>0</v>
      </c>
      <c r="J41" s="210"/>
      <c r="K41" s="210"/>
      <c r="L41" s="210"/>
      <c r="M41" s="210"/>
      <c r="N41" s="205">
        <f t="shared" si="10"/>
        <v>1200</v>
      </c>
      <c r="O41" s="210"/>
      <c r="P41" s="210">
        <v>1200</v>
      </c>
      <c r="Q41" s="210"/>
      <c r="R41" s="210"/>
    </row>
    <row r="42" spans="1:18" ht="25.5">
      <c r="A42" s="207" t="s">
        <v>612</v>
      </c>
      <c r="B42" s="208">
        <v>606</v>
      </c>
      <c r="C42" s="227">
        <v>3101</v>
      </c>
      <c r="D42" s="205">
        <f t="shared" si="15"/>
        <v>3101</v>
      </c>
      <c r="E42" s="205">
        <f t="shared" si="15"/>
        <v>0</v>
      </c>
      <c r="F42" s="205">
        <f t="shared" si="15"/>
        <v>3101</v>
      </c>
      <c r="G42" s="205">
        <f t="shared" si="15"/>
        <v>0</v>
      </c>
      <c r="H42" s="205">
        <f t="shared" si="15"/>
        <v>0</v>
      </c>
      <c r="I42" s="205">
        <f>SUM(J42:M42)</f>
        <v>0</v>
      </c>
      <c r="J42" s="210"/>
      <c r="K42" s="210"/>
      <c r="L42" s="210"/>
      <c r="M42" s="210"/>
      <c r="N42" s="205">
        <f t="shared" si="10"/>
        <v>3101</v>
      </c>
      <c r="O42" s="210"/>
      <c r="P42" s="210">
        <v>3101</v>
      </c>
      <c r="Q42" s="210"/>
      <c r="R42" s="210"/>
    </row>
    <row r="43" spans="1:18" ht="25.5">
      <c r="A43" s="212" t="s">
        <v>614</v>
      </c>
      <c r="B43" s="213">
        <v>618</v>
      </c>
      <c r="C43" s="243">
        <v>2501854</v>
      </c>
      <c r="D43" s="205">
        <f t="shared" si="15"/>
        <v>2501854</v>
      </c>
      <c r="E43" s="205">
        <f t="shared" si="15"/>
        <v>0</v>
      </c>
      <c r="F43" s="205">
        <f t="shared" si="15"/>
        <v>0</v>
      </c>
      <c r="G43" s="205">
        <f t="shared" si="15"/>
        <v>2501854</v>
      </c>
      <c r="H43" s="205">
        <f t="shared" si="15"/>
        <v>0</v>
      </c>
      <c r="I43" s="205">
        <f t="shared" si="13"/>
        <v>0</v>
      </c>
      <c r="J43" s="210"/>
      <c r="K43" s="210"/>
      <c r="L43" s="210"/>
      <c r="M43" s="210"/>
      <c r="N43" s="205">
        <f t="shared" si="10"/>
        <v>2501854</v>
      </c>
      <c r="O43" s="210"/>
      <c r="P43" s="210"/>
      <c r="Q43" s="209">
        <v>2501854</v>
      </c>
      <c r="R43" s="210"/>
    </row>
    <row r="44" spans="1:18" ht="12.75">
      <c r="A44" s="212" t="s">
        <v>536</v>
      </c>
      <c r="B44" s="213">
        <v>628</v>
      </c>
      <c r="C44" s="243">
        <v>63528</v>
      </c>
      <c r="D44" s="205">
        <f t="shared" si="15"/>
        <v>63528</v>
      </c>
      <c r="E44" s="205">
        <f t="shared" si="15"/>
        <v>0</v>
      </c>
      <c r="F44" s="205">
        <f t="shared" si="15"/>
        <v>0</v>
      </c>
      <c r="G44" s="205">
        <f t="shared" si="15"/>
        <v>63528</v>
      </c>
      <c r="H44" s="205">
        <f t="shared" si="15"/>
        <v>0</v>
      </c>
      <c r="I44" s="205">
        <f>SUM(J44:M44)</f>
        <v>0</v>
      </c>
      <c r="J44" s="210"/>
      <c r="K44" s="210"/>
      <c r="L44" s="210"/>
      <c r="M44" s="210"/>
      <c r="N44" s="205">
        <f t="shared" si="10"/>
        <v>63528</v>
      </c>
      <c r="O44" s="210"/>
      <c r="P44" s="210"/>
      <c r="Q44" s="209">
        <v>63528</v>
      </c>
      <c r="R44" s="210"/>
    </row>
    <row r="45" spans="1:18" ht="25.5">
      <c r="A45" s="207" t="s">
        <v>615</v>
      </c>
      <c r="B45" s="208">
        <v>606</v>
      </c>
      <c r="C45" s="227">
        <v>124909</v>
      </c>
      <c r="D45" s="205">
        <f t="shared" si="15"/>
        <v>124909</v>
      </c>
      <c r="E45" s="205">
        <f t="shared" si="15"/>
        <v>0</v>
      </c>
      <c r="F45" s="205">
        <f t="shared" si="15"/>
        <v>124909</v>
      </c>
      <c r="G45" s="205">
        <f t="shared" si="15"/>
        <v>0</v>
      </c>
      <c r="H45" s="205">
        <f t="shared" si="15"/>
        <v>0</v>
      </c>
      <c r="I45" s="205">
        <f>SUM(J45:M45)</f>
        <v>0</v>
      </c>
      <c r="J45" s="210"/>
      <c r="K45" s="210"/>
      <c r="L45" s="210"/>
      <c r="M45" s="210"/>
      <c r="N45" s="205">
        <f t="shared" si="10"/>
        <v>124909</v>
      </c>
      <c r="O45" s="210"/>
      <c r="P45" s="210">
        <v>124909</v>
      </c>
      <c r="Q45" s="210"/>
      <c r="R45" s="210"/>
    </row>
    <row r="46" spans="1:49" s="248" customFormat="1" ht="25.5">
      <c r="A46" s="203" t="s">
        <v>540</v>
      </c>
      <c r="B46" s="211"/>
      <c r="C46" s="240">
        <f>C47</f>
        <v>1485000</v>
      </c>
      <c r="D46" s="241">
        <f aca="true" t="shared" si="16" ref="D46:R46">D47</f>
        <v>978563</v>
      </c>
      <c r="E46" s="241">
        <f t="shared" si="16"/>
        <v>0</v>
      </c>
      <c r="F46" s="241">
        <f t="shared" si="16"/>
        <v>978563</v>
      </c>
      <c r="G46" s="241">
        <f t="shared" si="16"/>
        <v>0</v>
      </c>
      <c r="H46" s="241">
        <f t="shared" si="16"/>
        <v>0</v>
      </c>
      <c r="I46" s="241">
        <f t="shared" si="16"/>
        <v>0</v>
      </c>
      <c r="J46" s="241">
        <f t="shared" si="16"/>
        <v>0</v>
      </c>
      <c r="K46" s="241">
        <f t="shared" si="16"/>
        <v>0</v>
      </c>
      <c r="L46" s="241">
        <f t="shared" si="16"/>
        <v>0</v>
      </c>
      <c r="M46" s="241">
        <f t="shared" si="16"/>
        <v>0</v>
      </c>
      <c r="N46" s="241">
        <f t="shared" si="16"/>
        <v>978563</v>
      </c>
      <c r="O46" s="241">
        <f t="shared" si="16"/>
        <v>0</v>
      </c>
      <c r="P46" s="241">
        <f t="shared" si="16"/>
        <v>978563</v>
      </c>
      <c r="Q46" s="241">
        <f t="shared" si="16"/>
        <v>0</v>
      </c>
      <c r="R46" s="241">
        <f t="shared" si="16"/>
        <v>0</v>
      </c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</row>
    <row r="47" spans="1:49" s="248" customFormat="1" ht="12.75">
      <c r="A47" s="222" t="s">
        <v>616</v>
      </c>
      <c r="B47" s="208">
        <v>714</v>
      </c>
      <c r="C47" s="227">
        <v>1485000</v>
      </c>
      <c r="D47" s="205">
        <f>SUM(I47+N47)</f>
        <v>978563</v>
      </c>
      <c r="E47" s="205">
        <f>SUM(J47+O47)</f>
        <v>0</v>
      </c>
      <c r="F47" s="205">
        <f>SUM(K47+P47)</f>
        <v>978563</v>
      </c>
      <c r="G47" s="205">
        <f>SUM(L47+Q47)</f>
        <v>0</v>
      </c>
      <c r="H47" s="205">
        <f>SUM(M47+R47)</f>
        <v>0</v>
      </c>
      <c r="I47" s="205">
        <f>SUM(J47:M47)</f>
        <v>0</v>
      </c>
      <c r="J47" s="210"/>
      <c r="K47" s="210"/>
      <c r="L47" s="210"/>
      <c r="M47" s="210"/>
      <c r="N47" s="205">
        <f t="shared" si="10"/>
        <v>978563</v>
      </c>
      <c r="O47" s="210"/>
      <c r="P47" s="210">
        <v>978563</v>
      </c>
      <c r="Q47" s="210"/>
      <c r="R47" s="210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</row>
    <row r="48" spans="1:18" ht="25.5">
      <c r="A48" s="203" t="s">
        <v>542</v>
      </c>
      <c r="B48" s="204"/>
      <c r="C48" s="240">
        <f>C49</f>
        <v>212000</v>
      </c>
      <c r="D48" s="241">
        <f aca="true" t="shared" si="17" ref="D48:R48">D49</f>
        <v>212000</v>
      </c>
      <c r="E48" s="241">
        <f t="shared" si="17"/>
        <v>212000</v>
      </c>
      <c r="F48" s="241">
        <f t="shared" si="17"/>
        <v>0</v>
      </c>
      <c r="G48" s="241">
        <f t="shared" si="17"/>
        <v>0</v>
      </c>
      <c r="H48" s="241">
        <f t="shared" si="17"/>
        <v>0</v>
      </c>
      <c r="I48" s="241">
        <f t="shared" si="17"/>
        <v>0</v>
      </c>
      <c r="J48" s="241">
        <f t="shared" si="17"/>
        <v>0</v>
      </c>
      <c r="K48" s="241">
        <f t="shared" si="17"/>
        <v>0</v>
      </c>
      <c r="L48" s="241">
        <f t="shared" si="17"/>
        <v>0</v>
      </c>
      <c r="M48" s="241">
        <f t="shared" si="17"/>
        <v>0</v>
      </c>
      <c r="N48" s="241">
        <f t="shared" si="17"/>
        <v>212000</v>
      </c>
      <c r="O48" s="241">
        <f t="shared" si="17"/>
        <v>212000</v>
      </c>
      <c r="P48" s="241">
        <f t="shared" si="17"/>
        <v>0</v>
      </c>
      <c r="Q48" s="241">
        <f t="shared" si="17"/>
        <v>0</v>
      </c>
      <c r="R48" s="241">
        <f t="shared" si="17"/>
        <v>0</v>
      </c>
    </row>
    <row r="49" spans="1:18" ht="25.5">
      <c r="A49" s="249" t="s">
        <v>617</v>
      </c>
      <c r="B49" s="250">
        <v>832</v>
      </c>
      <c r="C49" s="251">
        <v>212000</v>
      </c>
      <c r="D49" s="205">
        <f>SUM(I49+N49)</f>
        <v>212000</v>
      </c>
      <c r="E49" s="205">
        <f>SUM(J49+O49)</f>
        <v>212000</v>
      </c>
      <c r="F49" s="205">
        <f>SUM(K49+P49)</f>
        <v>0</v>
      </c>
      <c r="G49" s="205">
        <f>SUM(L49+Q49)</f>
        <v>0</v>
      </c>
      <c r="H49" s="205">
        <f>SUM(M49+R49)</f>
        <v>0</v>
      </c>
      <c r="I49" s="205">
        <f>SUM(J49:M49)</f>
        <v>0</v>
      </c>
      <c r="J49" s="214"/>
      <c r="K49" s="214"/>
      <c r="L49" s="215"/>
      <c r="M49" s="215"/>
      <c r="N49" s="205">
        <f>SUM(O49:R49)</f>
        <v>212000</v>
      </c>
      <c r="O49" s="209">
        <v>212000</v>
      </c>
      <c r="P49" s="210"/>
      <c r="Q49" s="215"/>
      <c r="R49" s="215"/>
    </row>
    <row r="50" spans="1:18" ht="12.75">
      <c r="A50" s="195" t="s">
        <v>544</v>
      </c>
      <c r="B50" s="196"/>
      <c r="C50" s="238">
        <f aca="true" t="shared" si="18" ref="C50:R50">C51+C64+C69+C89+C99+C113+C86+C124</f>
        <v>1187916</v>
      </c>
      <c r="D50" s="238">
        <f t="shared" si="18"/>
        <v>917456</v>
      </c>
      <c r="E50" s="238">
        <f t="shared" si="18"/>
        <v>106200</v>
      </c>
      <c r="F50" s="238">
        <f t="shared" si="18"/>
        <v>777294</v>
      </c>
      <c r="G50" s="238">
        <f t="shared" si="18"/>
        <v>27012</v>
      </c>
      <c r="H50" s="238">
        <f t="shared" si="18"/>
        <v>6950</v>
      </c>
      <c r="I50" s="238">
        <f t="shared" si="18"/>
        <v>32618</v>
      </c>
      <c r="J50" s="238">
        <f t="shared" si="18"/>
        <v>0</v>
      </c>
      <c r="K50" s="238">
        <f t="shared" si="18"/>
        <v>32618</v>
      </c>
      <c r="L50" s="238">
        <f t="shared" si="18"/>
        <v>0</v>
      </c>
      <c r="M50" s="238">
        <f t="shared" si="18"/>
        <v>0</v>
      </c>
      <c r="N50" s="238">
        <f t="shared" si="18"/>
        <v>884838</v>
      </c>
      <c r="O50" s="238">
        <f t="shared" si="18"/>
        <v>106200</v>
      </c>
      <c r="P50" s="238">
        <f t="shared" si="18"/>
        <v>744676</v>
      </c>
      <c r="Q50" s="238">
        <f t="shared" si="18"/>
        <v>27012</v>
      </c>
      <c r="R50" s="238">
        <f t="shared" si="18"/>
        <v>6950</v>
      </c>
    </row>
    <row r="51" spans="1:18" ht="12.75">
      <c r="A51" s="203" t="s">
        <v>514</v>
      </c>
      <c r="B51" s="204"/>
      <c r="C51" s="240">
        <f aca="true" t="shared" si="19" ref="C51:R51">C52+C54+C56+C58+C62+C60</f>
        <v>188245</v>
      </c>
      <c r="D51" s="241">
        <f t="shared" si="19"/>
        <v>136106</v>
      </c>
      <c r="E51" s="241">
        <f t="shared" si="19"/>
        <v>0</v>
      </c>
      <c r="F51" s="241">
        <f t="shared" si="19"/>
        <v>126235</v>
      </c>
      <c r="G51" s="241">
        <f t="shared" si="19"/>
        <v>9871</v>
      </c>
      <c r="H51" s="241">
        <f t="shared" si="19"/>
        <v>0</v>
      </c>
      <c r="I51" s="241">
        <f t="shared" si="19"/>
        <v>0</v>
      </c>
      <c r="J51" s="241">
        <f t="shared" si="19"/>
        <v>0</v>
      </c>
      <c r="K51" s="241">
        <f t="shared" si="19"/>
        <v>0</v>
      </c>
      <c r="L51" s="241">
        <f t="shared" si="19"/>
        <v>0</v>
      </c>
      <c r="M51" s="241">
        <f t="shared" si="19"/>
        <v>0</v>
      </c>
      <c r="N51" s="241">
        <f t="shared" si="19"/>
        <v>136106</v>
      </c>
      <c r="O51" s="241">
        <f t="shared" si="19"/>
        <v>0</v>
      </c>
      <c r="P51" s="241">
        <f t="shared" si="19"/>
        <v>126235</v>
      </c>
      <c r="Q51" s="241">
        <f t="shared" si="19"/>
        <v>9871</v>
      </c>
      <c r="R51" s="241">
        <f t="shared" si="19"/>
        <v>0</v>
      </c>
    </row>
    <row r="52" spans="1:18" ht="12.75">
      <c r="A52" s="206">
        <v>5201</v>
      </c>
      <c r="B52" s="211"/>
      <c r="C52" s="240">
        <f>C53</f>
        <v>10000</v>
      </c>
      <c r="D52" s="241">
        <f aca="true" t="shared" si="20" ref="D52:R52">D53</f>
        <v>6351</v>
      </c>
      <c r="E52" s="241">
        <f t="shared" si="20"/>
        <v>0</v>
      </c>
      <c r="F52" s="241">
        <f t="shared" si="20"/>
        <v>0</v>
      </c>
      <c r="G52" s="241">
        <f t="shared" si="20"/>
        <v>6351</v>
      </c>
      <c r="H52" s="241">
        <f t="shared" si="20"/>
        <v>0</v>
      </c>
      <c r="I52" s="241">
        <f t="shared" si="20"/>
        <v>0</v>
      </c>
      <c r="J52" s="241">
        <f t="shared" si="20"/>
        <v>0</v>
      </c>
      <c r="K52" s="241">
        <f t="shared" si="20"/>
        <v>0</v>
      </c>
      <c r="L52" s="241">
        <f t="shared" si="20"/>
        <v>0</v>
      </c>
      <c r="M52" s="241">
        <f t="shared" si="20"/>
        <v>0</v>
      </c>
      <c r="N52" s="241">
        <f t="shared" si="20"/>
        <v>6351</v>
      </c>
      <c r="O52" s="241">
        <f t="shared" si="20"/>
        <v>0</v>
      </c>
      <c r="P52" s="241">
        <f t="shared" si="20"/>
        <v>0</v>
      </c>
      <c r="Q52" s="241">
        <f t="shared" si="20"/>
        <v>6351</v>
      </c>
      <c r="R52" s="241">
        <f t="shared" si="20"/>
        <v>0</v>
      </c>
    </row>
    <row r="53" spans="1:18" ht="12.75">
      <c r="A53" s="207" t="s">
        <v>618</v>
      </c>
      <c r="B53" s="208">
        <v>122</v>
      </c>
      <c r="C53" s="209">
        <v>10000</v>
      </c>
      <c r="D53" s="205">
        <f>SUM(I53+N53)</f>
        <v>6351</v>
      </c>
      <c r="E53" s="205">
        <f>SUM(J53+O53)</f>
        <v>0</v>
      </c>
      <c r="F53" s="205">
        <f>SUM(K53+P53)</f>
        <v>0</v>
      </c>
      <c r="G53" s="205">
        <f>SUM(L53+Q53)</f>
        <v>6351</v>
      </c>
      <c r="H53" s="205">
        <f>SUM(M53+R53)</f>
        <v>0</v>
      </c>
      <c r="I53" s="205">
        <f>SUM(J53:M53)</f>
        <v>0</v>
      </c>
      <c r="J53" s="214"/>
      <c r="K53" s="215"/>
      <c r="L53" s="214"/>
      <c r="M53" s="214"/>
      <c r="N53" s="205">
        <f>SUM(O53:R53)</f>
        <v>6351</v>
      </c>
      <c r="O53" s="214"/>
      <c r="P53" s="215"/>
      <c r="Q53" s="210">
        <v>6351</v>
      </c>
      <c r="R53" s="214"/>
    </row>
    <row r="54" spans="1:18" ht="12.75">
      <c r="A54" s="206">
        <v>5202</v>
      </c>
      <c r="B54" s="211"/>
      <c r="C54" s="240">
        <f>C55</f>
        <v>0</v>
      </c>
      <c r="D54" s="241">
        <f aca="true" t="shared" si="21" ref="D54:R54">D55</f>
        <v>0</v>
      </c>
      <c r="E54" s="241">
        <f t="shared" si="21"/>
        <v>0</v>
      </c>
      <c r="F54" s="241">
        <f t="shared" si="21"/>
        <v>0</v>
      </c>
      <c r="G54" s="241">
        <f t="shared" si="21"/>
        <v>0</v>
      </c>
      <c r="H54" s="241">
        <f t="shared" si="21"/>
        <v>0</v>
      </c>
      <c r="I54" s="241">
        <f t="shared" si="21"/>
        <v>0</v>
      </c>
      <c r="J54" s="241">
        <f t="shared" si="21"/>
        <v>0</v>
      </c>
      <c r="K54" s="241">
        <f t="shared" si="21"/>
        <v>0</v>
      </c>
      <c r="L54" s="241">
        <f t="shared" si="21"/>
        <v>0</v>
      </c>
      <c r="M54" s="241">
        <f t="shared" si="21"/>
        <v>0</v>
      </c>
      <c r="N54" s="241">
        <f t="shared" si="21"/>
        <v>0</v>
      </c>
      <c r="O54" s="241">
        <f t="shared" si="21"/>
        <v>0</v>
      </c>
      <c r="P54" s="241">
        <f t="shared" si="21"/>
        <v>0</v>
      </c>
      <c r="Q54" s="241">
        <f t="shared" si="21"/>
        <v>0</v>
      </c>
      <c r="R54" s="241">
        <f t="shared" si="21"/>
        <v>0</v>
      </c>
    </row>
    <row r="55" spans="1:18" ht="12.75">
      <c r="A55" s="222"/>
      <c r="B55" s="208"/>
      <c r="C55" s="209"/>
      <c r="D55" s="205">
        <f>SUM(I55+N55)</f>
        <v>0</v>
      </c>
      <c r="E55" s="205">
        <f>SUM(J55+O55)</f>
        <v>0</v>
      </c>
      <c r="F55" s="205">
        <f>SUM(K55+P55)</f>
        <v>0</v>
      </c>
      <c r="G55" s="205">
        <f>SUM(L55+Q55)</f>
        <v>0</v>
      </c>
      <c r="H55" s="205">
        <f>SUM(M55+R55)</f>
        <v>0</v>
      </c>
      <c r="I55" s="205">
        <f>SUM(J55:M55)</f>
        <v>0</v>
      </c>
      <c r="J55" s="210"/>
      <c r="K55" s="223"/>
      <c r="L55" s="210"/>
      <c r="M55" s="210"/>
      <c r="N55" s="205">
        <f>SUM(O55:R55)</f>
        <v>0</v>
      </c>
      <c r="O55" s="210"/>
      <c r="P55" s="223"/>
      <c r="Q55" s="210"/>
      <c r="R55" s="210"/>
    </row>
    <row r="56" spans="1:18" ht="12.75">
      <c r="A56" s="206">
        <v>5203</v>
      </c>
      <c r="B56" s="211"/>
      <c r="C56" s="240">
        <f>C57</f>
        <v>27000</v>
      </c>
      <c r="D56" s="241">
        <f aca="true" t="shared" si="22" ref="D56:R56">D57</f>
        <v>3520</v>
      </c>
      <c r="E56" s="241">
        <f t="shared" si="22"/>
        <v>0</v>
      </c>
      <c r="F56" s="241">
        <f t="shared" si="22"/>
        <v>0</v>
      </c>
      <c r="G56" s="241">
        <f t="shared" si="22"/>
        <v>3520</v>
      </c>
      <c r="H56" s="241">
        <f t="shared" si="22"/>
        <v>0</v>
      </c>
      <c r="I56" s="241">
        <f t="shared" si="22"/>
        <v>0</v>
      </c>
      <c r="J56" s="241">
        <f t="shared" si="22"/>
        <v>0</v>
      </c>
      <c r="K56" s="241">
        <f t="shared" si="22"/>
        <v>0</v>
      </c>
      <c r="L56" s="241">
        <f t="shared" si="22"/>
        <v>0</v>
      </c>
      <c r="M56" s="241">
        <f t="shared" si="22"/>
        <v>0</v>
      </c>
      <c r="N56" s="241">
        <f t="shared" si="22"/>
        <v>3520</v>
      </c>
      <c r="O56" s="241">
        <f t="shared" si="22"/>
        <v>0</v>
      </c>
      <c r="P56" s="241">
        <f t="shared" si="22"/>
        <v>0</v>
      </c>
      <c r="Q56" s="241">
        <f t="shared" si="22"/>
        <v>3520</v>
      </c>
      <c r="R56" s="241">
        <f t="shared" si="22"/>
        <v>0</v>
      </c>
    </row>
    <row r="57" spans="1:18" ht="25.5">
      <c r="A57" s="207" t="s">
        <v>619</v>
      </c>
      <c r="B57" s="208">
        <v>122</v>
      </c>
      <c r="C57" s="227">
        <v>27000</v>
      </c>
      <c r="D57" s="205">
        <f>SUM(I57+N57)</f>
        <v>3520</v>
      </c>
      <c r="E57" s="205">
        <f>SUM(J57+O57)</f>
        <v>0</v>
      </c>
      <c r="F57" s="205">
        <f>SUM(K57+P57)</f>
        <v>0</v>
      </c>
      <c r="G57" s="205">
        <f>SUM(L57+Q57)</f>
        <v>3520</v>
      </c>
      <c r="H57" s="205">
        <f>SUM(M57+R57)</f>
        <v>0</v>
      </c>
      <c r="I57" s="205">
        <f>SUM(J57:M57)</f>
        <v>0</v>
      </c>
      <c r="J57" s="214"/>
      <c r="K57" s="214"/>
      <c r="L57" s="214"/>
      <c r="M57" s="214"/>
      <c r="N57" s="205">
        <f>SUM(O57:R57)</f>
        <v>3520</v>
      </c>
      <c r="O57" s="214"/>
      <c r="P57" s="210"/>
      <c r="Q57" s="210">
        <v>3520</v>
      </c>
      <c r="R57" s="214"/>
    </row>
    <row r="58" spans="1:18" ht="12.75">
      <c r="A58" s="206">
        <v>5204</v>
      </c>
      <c r="B58" s="211"/>
      <c r="C58" s="240">
        <f>C59</f>
        <v>150000</v>
      </c>
      <c r="D58" s="241">
        <f aca="true" t="shared" si="23" ref="D58:R60">D59</f>
        <v>124990</v>
      </c>
      <c r="E58" s="241">
        <f t="shared" si="23"/>
        <v>0</v>
      </c>
      <c r="F58" s="241">
        <f t="shared" si="23"/>
        <v>124990</v>
      </c>
      <c r="G58" s="241">
        <f t="shared" si="23"/>
        <v>0</v>
      </c>
      <c r="H58" s="241">
        <f t="shared" si="23"/>
        <v>0</v>
      </c>
      <c r="I58" s="241">
        <f t="shared" si="23"/>
        <v>0</v>
      </c>
      <c r="J58" s="241">
        <f t="shared" si="23"/>
        <v>0</v>
      </c>
      <c r="K58" s="241">
        <f t="shared" si="23"/>
        <v>0</v>
      </c>
      <c r="L58" s="241">
        <f t="shared" si="23"/>
        <v>0</v>
      </c>
      <c r="M58" s="241">
        <f t="shared" si="23"/>
        <v>0</v>
      </c>
      <c r="N58" s="241">
        <f t="shared" si="23"/>
        <v>124990</v>
      </c>
      <c r="O58" s="241">
        <f t="shared" si="23"/>
        <v>0</v>
      </c>
      <c r="P58" s="241">
        <f t="shared" si="23"/>
        <v>124990</v>
      </c>
      <c r="Q58" s="241">
        <f t="shared" si="23"/>
        <v>0</v>
      </c>
      <c r="R58" s="241">
        <f t="shared" si="23"/>
        <v>0</v>
      </c>
    </row>
    <row r="59" spans="1:18" ht="12.75">
      <c r="A59" s="207" t="s">
        <v>547</v>
      </c>
      <c r="B59" s="208">
        <v>122</v>
      </c>
      <c r="C59" s="209">
        <v>150000</v>
      </c>
      <c r="D59" s="205">
        <f>SUM(I59+N59)</f>
        <v>124990</v>
      </c>
      <c r="E59" s="205">
        <f>SUM(J59+O59)</f>
        <v>0</v>
      </c>
      <c r="F59" s="205">
        <f>SUM(K59+P59)</f>
        <v>124990</v>
      </c>
      <c r="G59" s="205">
        <f>SUM(L59+Q59)</f>
        <v>0</v>
      </c>
      <c r="H59" s="205">
        <f>SUM(M59+R59)</f>
        <v>0</v>
      </c>
      <c r="I59" s="205">
        <f>SUM(J59:M59)</f>
        <v>0</v>
      </c>
      <c r="J59" s="214"/>
      <c r="K59" s="214"/>
      <c r="L59" s="214"/>
      <c r="M59" s="214"/>
      <c r="N59" s="205">
        <f>SUM(O59:R59)</f>
        <v>124990</v>
      </c>
      <c r="O59" s="214"/>
      <c r="P59" s="210">
        <v>124990</v>
      </c>
      <c r="Q59" s="214"/>
      <c r="R59" s="214"/>
    </row>
    <row r="60" spans="1:18" ht="12.75">
      <c r="A60" s="206">
        <v>5205</v>
      </c>
      <c r="B60" s="211"/>
      <c r="C60" s="240">
        <f>C61</f>
        <v>1245</v>
      </c>
      <c r="D60" s="241">
        <f t="shared" si="23"/>
        <v>1245</v>
      </c>
      <c r="E60" s="241">
        <f t="shared" si="23"/>
        <v>0</v>
      </c>
      <c r="F60" s="241">
        <f t="shared" si="23"/>
        <v>1245</v>
      </c>
      <c r="G60" s="241">
        <f t="shared" si="23"/>
        <v>0</v>
      </c>
      <c r="H60" s="241">
        <f t="shared" si="23"/>
        <v>0</v>
      </c>
      <c r="I60" s="241">
        <f t="shared" si="23"/>
        <v>0</v>
      </c>
      <c r="J60" s="241">
        <f t="shared" si="23"/>
        <v>0</v>
      </c>
      <c r="K60" s="241">
        <f t="shared" si="23"/>
        <v>0</v>
      </c>
      <c r="L60" s="241">
        <f t="shared" si="23"/>
        <v>0</v>
      </c>
      <c r="M60" s="241">
        <f t="shared" si="23"/>
        <v>0</v>
      </c>
      <c r="N60" s="241">
        <f t="shared" si="23"/>
        <v>1245</v>
      </c>
      <c r="O60" s="241">
        <f t="shared" si="23"/>
        <v>0</v>
      </c>
      <c r="P60" s="241">
        <f t="shared" si="23"/>
        <v>1245</v>
      </c>
      <c r="Q60" s="241">
        <f t="shared" si="23"/>
        <v>0</v>
      </c>
      <c r="R60" s="241">
        <f t="shared" si="23"/>
        <v>0</v>
      </c>
    </row>
    <row r="61" spans="1:18" ht="12.75">
      <c r="A61" s="207" t="s">
        <v>620</v>
      </c>
      <c r="B61" s="208">
        <v>122</v>
      </c>
      <c r="C61" s="209">
        <v>1245</v>
      </c>
      <c r="D61" s="205">
        <f>SUM(I61+N61)</f>
        <v>1245</v>
      </c>
      <c r="E61" s="205">
        <f>SUM(J61+O61)</f>
        <v>0</v>
      </c>
      <c r="F61" s="205">
        <f>SUM(K61+P61)</f>
        <v>1245</v>
      </c>
      <c r="G61" s="205">
        <f>SUM(L61+Q61)</f>
        <v>0</v>
      </c>
      <c r="H61" s="205">
        <f>SUM(M61+R61)</f>
        <v>0</v>
      </c>
      <c r="I61" s="205">
        <f>SUM(J61:M61)</f>
        <v>0</v>
      </c>
      <c r="J61" s="214"/>
      <c r="K61" s="214"/>
      <c r="L61" s="214"/>
      <c r="M61" s="214"/>
      <c r="N61" s="205">
        <f>SUM(O61:R61)</f>
        <v>1245</v>
      </c>
      <c r="O61" s="214"/>
      <c r="P61" s="210">
        <v>1245</v>
      </c>
      <c r="Q61" s="214"/>
      <c r="R61" s="214"/>
    </row>
    <row r="62" spans="1:18" ht="12.75">
      <c r="A62" s="206">
        <v>5206</v>
      </c>
      <c r="B62" s="211"/>
      <c r="C62" s="200">
        <f>C63</f>
        <v>0</v>
      </c>
      <c r="D62" s="205">
        <f>D63</f>
        <v>0</v>
      </c>
      <c r="E62" s="205">
        <f aca="true" t="shared" si="24" ref="E62:R62">E63</f>
        <v>0</v>
      </c>
      <c r="F62" s="205">
        <f t="shared" si="24"/>
        <v>0</v>
      </c>
      <c r="G62" s="205">
        <f t="shared" si="24"/>
        <v>0</v>
      </c>
      <c r="H62" s="205">
        <f t="shared" si="24"/>
        <v>0</v>
      </c>
      <c r="I62" s="205">
        <f t="shared" si="24"/>
        <v>0</v>
      </c>
      <c r="J62" s="205">
        <f t="shared" si="24"/>
        <v>0</v>
      </c>
      <c r="K62" s="205">
        <f t="shared" si="24"/>
        <v>0</v>
      </c>
      <c r="L62" s="205">
        <f t="shared" si="24"/>
        <v>0</v>
      </c>
      <c r="M62" s="205">
        <f t="shared" si="24"/>
        <v>0</v>
      </c>
      <c r="N62" s="205">
        <f t="shared" si="24"/>
        <v>0</v>
      </c>
      <c r="O62" s="205">
        <f t="shared" si="24"/>
        <v>0</v>
      </c>
      <c r="P62" s="205">
        <f t="shared" si="24"/>
        <v>0</v>
      </c>
      <c r="Q62" s="205">
        <f t="shared" si="24"/>
        <v>0</v>
      </c>
      <c r="R62" s="205">
        <f t="shared" si="24"/>
        <v>0</v>
      </c>
    </row>
    <row r="63" spans="1:18" ht="12.75">
      <c r="A63" s="222"/>
      <c r="B63" s="224"/>
      <c r="C63" s="209"/>
      <c r="D63" s="205">
        <f>SUM(I63+N63)</f>
        <v>0</v>
      </c>
      <c r="E63" s="205">
        <f>SUM(J63+O63)</f>
        <v>0</v>
      </c>
      <c r="F63" s="205">
        <f>SUM(K63+P63)</f>
        <v>0</v>
      </c>
      <c r="G63" s="205">
        <f>SUM(L63+Q63)</f>
        <v>0</v>
      </c>
      <c r="H63" s="205">
        <f>SUM(M63+R63)</f>
        <v>0</v>
      </c>
      <c r="I63" s="205">
        <f>SUM(J63:M63)</f>
        <v>0</v>
      </c>
      <c r="J63" s="214"/>
      <c r="K63" s="214"/>
      <c r="L63" s="214"/>
      <c r="M63" s="214"/>
      <c r="N63" s="205">
        <f>SUM(O63:R63)</f>
        <v>0</v>
      </c>
      <c r="O63" s="214"/>
      <c r="P63" s="252"/>
      <c r="Q63" s="214"/>
      <c r="R63" s="214"/>
    </row>
    <row r="64" spans="1:18" ht="12.75">
      <c r="A64" s="203" t="s">
        <v>515</v>
      </c>
      <c r="B64" s="204"/>
      <c r="C64" s="240">
        <f>C65+C67</f>
        <v>0</v>
      </c>
      <c r="D64" s="241">
        <f aca="true" t="shared" si="25" ref="D64:R64">D65+D67</f>
        <v>0</v>
      </c>
      <c r="E64" s="241">
        <f t="shared" si="25"/>
        <v>0</v>
      </c>
      <c r="F64" s="241">
        <f t="shared" si="25"/>
        <v>0</v>
      </c>
      <c r="G64" s="241">
        <f t="shared" si="25"/>
        <v>0</v>
      </c>
      <c r="H64" s="241">
        <f t="shared" si="25"/>
        <v>0</v>
      </c>
      <c r="I64" s="241">
        <f t="shared" si="25"/>
        <v>0</v>
      </c>
      <c r="J64" s="241">
        <f t="shared" si="25"/>
        <v>0</v>
      </c>
      <c r="K64" s="241">
        <f t="shared" si="25"/>
        <v>0</v>
      </c>
      <c r="L64" s="241">
        <f t="shared" si="25"/>
        <v>0</v>
      </c>
      <c r="M64" s="241">
        <f t="shared" si="25"/>
        <v>0</v>
      </c>
      <c r="N64" s="241">
        <f t="shared" si="25"/>
        <v>0</v>
      </c>
      <c r="O64" s="241">
        <f t="shared" si="25"/>
        <v>0</v>
      </c>
      <c r="P64" s="241">
        <f t="shared" si="25"/>
        <v>0</v>
      </c>
      <c r="Q64" s="241">
        <f t="shared" si="25"/>
        <v>0</v>
      </c>
      <c r="R64" s="241">
        <f t="shared" si="25"/>
        <v>0</v>
      </c>
    </row>
    <row r="65" spans="1:18" ht="12.75">
      <c r="A65" s="206">
        <v>5201</v>
      </c>
      <c r="B65" s="211"/>
      <c r="C65" s="240">
        <f>C66</f>
        <v>0</v>
      </c>
      <c r="D65" s="241">
        <f aca="true" t="shared" si="26" ref="D65:R65">D66</f>
        <v>0</v>
      </c>
      <c r="E65" s="241">
        <f t="shared" si="26"/>
        <v>0</v>
      </c>
      <c r="F65" s="241">
        <f t="shared" si="26"/>
        <v>0</v>
      </c>
      <c r="G65" s="241">
        <f t="shared" si="26"/>
        <v>0</v>
      </c>
      <c r="H65" s="241">
        <f t="shared" si="26"/>
        <v>0</v>
      </c>
      <c r="I65" s="241">
        <f t="shared" si="26"/>
        <v>0</v>
      </c>
      <c r="J65" s="241">
        <f t="shared" si="26"/>
        <v>0</v>
      </c>
      <c r="K65" s="241">
        <f t="shared" si="26"/>
        <v>0</v>
      </c>
      <c r="L65" s="241">
        <f t="shared" si="26"/>
        <v>0</v>
      </c>
      <c r="M65" s="241">
        <f t="shared" si="26"/>
        <v>0</v>
      </c>
      <c r="N65" s="241">
        <f t="shared" si="26"/>
        <v>0</v>
      </c>
      <c r="O65" s="241">
        <f t="shared" si="26"/>
        <v>0</v>
      </c>
      <c r="P65" s="241">
        <f t="shared" si="26"/>
        <v>0</v>
      </c>
      <c r="Q65" s="241">
        <f t="shared" si="26"/>
        <v>0</v>
      </c>
      <c r="R65" s="241">
        <f t="shared" si="26"/>
        <v>0</v>
      </c>
    </row>
    <row r="66" spans="1:18" ht="12.75">
      <c r="A66" s="207"/>
      <c r="B66" s="208"/>
      <c r="C66" s="209"/>
      <c r="D66" s="205">
        <f>SUM(I66+N66)</f>
        <v>0</v>
      </c>
      <c r="E66" s="205">
        <f>SUM(J66+O66)</f>
        <v>0</v>
      </c>
      <c r="F66" s="205">
        <f>SUM(K66+P66)</f>
        <v>0</v>
      </c>
      <c r="G66" s="205">
        <f>SUM(L66+Q66)</f>
        <v>0</v>
      </c>
      <c r="H66" s="205">
        <f>SUM(M66+R66)</f>
        <v>0</v>
      </c>
      <c r="I66" s="205">
        <f>SUM(J66:M66)</f>
        <v>0</v>
      </c>
      <c r="J66" s="210"/>
      <c r="K66" s="209"/>
      <c r="L66" s="210"/>
      <c r="M66" s="209"/>
      <c r="N66" s="205">
        <f>SUM(O66:R66)</f>
        <v>0</v>
      </c>
      <c r="O66" s="210"/>
      <c r="P66" s="210"/>
      <c r="Q66" s="210"/>
      <c r="R66" s="210"/>
    </row>
    <row r="67" spans="1:18" ht="12.75">
      <c r="A67" s="206">
        <v>5203</v>
      </c>
      <c r="B67" s="211"/>
      <c r="C67" s="240">
        <f>C68</f>
        <v>0</v>
      </c>
      <c r="D67" s="241">
        <f aca="true" t="shared" si="27" ref="D67:R67">D68</f>
        <v>0</v>
      </c>
      <c r="E67" s="241">
        <f t="shared" si="27"/>
        <v>0</v>
      </c>
      <c r="F67" s="241">
        <f t="shared" si="27"/>
        <v>0</v>
      </c>
      <c r="G67" s="241">
        <f t="shared" si="27"/>
        <v>0</v>
      </c>
      <c r="H67" s="241">
        <f t="shared" si="27"/>
        <v>0</v>
      </c>
      <c r="I67" s="241">
        <f t="shared" si="27"/>
        <v>0</v>
      </c>
      <c r="J67" s="241">
        <f t="shared" si="27"/>
        <v>0</v>
      </c>
      <c r="K67" s="241">
        <f t="shared" si="27"/>
        <v>0</v>
      </c>
      <c r="L67" s="241">
        <f t="shared" si="27"/>
        <v>0</v>
      </c>
      <c r="M67" s="241">
        <f t="shared" si="27"/>
        <v>0</v>
      </c>
      <c r="N67" s="241">
        <f t="shared" si="27"/>
        <v>0</v>
      </c>
      <c r="O67" s="241">
        <f t="shared" si="27"/>
        <v>0</v>
      </c>
      <c r="P67" s="241">
        <f t="shared" si="27"/>
        <v>0</v>
      </c>
      <c r="Q67" s="241">
        <f t="shared" si="27"/>
        <v>0</v>
      </c>
      <c r="R67" s="241">
        <f t="shared" si="27"/>
        <v>0</v>
      </c>
    </row>
    <row r="68" spans="1:18" ht="12.75">
      <c r="A68" s="207"/>
      <c r="B68" s="208"/>
      <c r="C68" s="209"/>
      <c r="D68" s="205">
        <f>SUM(I68+N68)</f>
        <v>0</v>
      </c>
      <c r="E68" s="205">
        <f>SUM(J68+O68)</f>
        <v>0</v>
      </c>
      <c r="F68" s="205">
        <f>SUM(K68+P68)</f>
        <v>0</v>
      </c>
      <c r="G68" s="205">
        <f>SUM(L68+Q68)</f>
        <v>0</v>
      </c>
      <c r="H68" s="205">
        <f>SUM(M68+R68)</f>
        <v>0</v>
      </c>
      <c r="I68" s="205">
        <f>SUM(J68:M68)</f>
        <v>0</v>
      </c>
      <c r="J68" s="214"/>
      <c r="K68" s="221"/>
      <c r="L68" s="214"/>
      <c r="M68" s="221"/>
      <c r="N68" s="205">
        <f>SUM(O68:R68)</f>
        <v>0</v>
      </c>
      <c r="O68" s="214"/>
      <c r="P68" s="210"/>
      <c r="Q68" s="214"/>
      <c r="R68" s="214"/>
    </row>
    <row r="69" spans="1:18" ht="12.75">
      <c r="A69" s="203" t="s">
        <v>549</v>
      </c>
      <c r="B69" s="204"/>
      <c r="C69" s="240">
        <f aca="true" t="shared" si="28" ref="C69:R69">C84+C78+C73+C70</f>
        <v>54640</v>
      </c>
      <c r="D69" s="241">
        <f t="shared" si="28"/>
        <v>49127</v>
      </c>
      <c r="E69" s="241">
        <f t="shared" si="28"/>
        <v>0</v>
      </c>
      <c r="F69" s="241">
        <f t="shared" si="28"/>
        <v>49127</v>
      </c>
      <c r="G69" s="241">
        <f t="shared" si="28"/>
        <v>0</v>
      </c>
      <c r="H69" s="241">
        <f t="shared" si="28"/>
        <v>0</v>
      </c>
      <c r="I69" s="241">
        <f t="shared" si="28"/>
        <v>32618</v>
      </c>
      <c r="J69" s="241">
        <f t="shared" si="28"/>
        <v>0</v>
      </c>
      <c r="K69" s="241">
        <f t="shared" si="28"/>
        <v>32618</v>
      </c>
      <c r="L69" s="241">
        <f t="shared" si="28"/>
        <v>0</v>
      </c>
      <c r="M69" s="241">
        <f t="shared" si="28"/>
        <v>0</v>
      </c>
      <c r="N69" s="241">
        <f t="shared" si="28"/>
        <v>16509</v>
      </c>
      <c r="O69" s="241">
        <f t="shared" si="28"/>
        <v>0</v>
      </c>
      <c r="P69" s="241">
        <f t="shared" si="28"/>
        <v>16509</v>
      </c>
      <c r="Q69" s="241">
        <f t="shared" si="28"/>
        <v>0</v>
      </c>
      <c r="R69" s="241">
        <f t="shared" si="28"/>
        <v>0</v>
      </c>
    </row>
    <row r="70" spans="1:18" ht="12.75">
      <c r="A70" s="206">
        <v>5201</v>
      </c>
      <c r="B70" s="204"/>
      <c r="C70" s="240">
        <f>C71+C72</f>
        <v>5659</v>
      </c>
      <c r="D70" s="241">
        <f aca="true" t="shared" si="29" ref="D70:R70">D71+D72</f>
        <v>5659</v>
      </c>
      <c r="E70" s="241">
        <f t="shared" si="29"/>
        <v>0</v>
      </c>
      <c r="F70" s="241">
        <f t="shared" si="29"/>
        <v>5659</v>
      </c>
      <c r="G70" s="241">
        <f t="shared" si="29"/>
        <v>0</v>
      </c>
      <c r="H70" s="241">
        <f t="shared" si="29"/>
        <v>0</v>
      </c>
      <c r="I70" s="241">
        <f t="shared" si="29"/>
        <v>5659</v>
      </c>
      <c r="J70" s="241">
        <f t="shared" si="29"/>
        <v>0</v>
      </c>
      <c r="K70" s="241">
        <f t="shared" si="29"/>
        <v>5659</v>
      </c>
      <c r="L70" s="241">
        <f t="shared" si="29"/>
        <v>0</v>
      </c>
      <c r="M70" s="241">
        <f t="shared" si="29"/>
        <v>0</v>
      </c>
      <c r="N70" s="241">
        <f t="shared" si="29"/>
        <v>0</v>
      </c>
      <c r="O70" s="241">
        <f t="shared" si="29"/>
        <v>0</v>
      </c>
      <c r="P70" s="241">
        <f t="shared" si="29"/>
        <v>0</v>
      </c>
      <c r="Q70" s="241">
        <f t="shared" si="29"/>
        <v>0</v>
      </c>
      <c r="R70" s="241">
        <f t="shared" si="29"/>
        <v>0</v>
      </c>
    </row>
    <row r="71" spans="1:18" ht="12.75">
      <c r="A71" s="207" t="s">
        <v>621</v>
      </c>
      <c r="B71" s="208">
        <v>322</v>
      </c>
      <c r="C71" s="227">
        <v>3739</v>
      </c>
      <c r="D71" s="205">
        <f aca="true" t="shared" si="30" ref="D71:H72">SUM(I71+N71)</f>
        <v>3739</v>
      </c>
      <c r="E71" s="205">
        <f t="shared" si="30"/>
        <v>0</v>
      </c>
      <c r="F71" s="205">
        <f t="shared" si="30"/>
        <v>3739</v>
      </c>
      <c r="G71" s="205">
        <f t="shared" si="30"/>
        <v>0</v>
      </c>
      <c r="H71" s="205">
        <f t="shared" si="30"/>
        <v>0</v>
      </c>
      <c r="I71" s="205">
        <f>SUM(J71:M71)</f>
        <v>3739</v>
      </c>
      <c r="J71" s="226"/>
      <c r="K71" s="226">
        <v>3739</v>
      </c>
      <c r="L71" s="226"/>
      <c r="M71" s="226"/>
      <c r="N71" s="205">
        <f>SUM(O71:R71)</f>
        <v>0</v>
      </c>
      <c r="O71" s="226"/>
      <c r="P71" s="226"/>
      <c r="Q71" s="226"/>
      <c r="R71" s="226"/>
    </row>
    <row r="72" spans="1:18" ht="12.75">
      <c r="A72" s="207" t="s">
        <v>551</v>
      </c>
      <c r="B72" s="208">
        <v>322</v>
      </c>
      <c r="C72" s="227">
        <v>1920</v>
      </c>
      <c r="D72" s="205">
        <f t="shared" si="30"/>
        <v>1920</v>
      </c>
      <c r="E72" s="205">
        <f t="shared" si="30"/>
        <v>0</v>
      </c>
      <c r="F72" s="205">
        <f t="shared" si="30"/>
        <v>1920</v>
      </c>
      <c r="G72" s="205">
        <f t="shared" si="30"/>
        <v>0</v>
      </c>
      <c r="H72" s="205">
        <f t="shared" si="30"/>
        <v>0</v>
      </c>
      <c r="I72" s="205">
        <f>SUM(J72:M72)</f>
        <v>1920</v>
      </c>
      <c r="J72" s="226"/>
      <c r="K72" s="226">
        <v>1920</v>
      </c>
      <c r="L72" s="226"/>
      <c r="M72" s="226"/>
      <c r="N72" s="205">
        <f>SUM(O72:R72)</f>
        <v>0</v>
      </c>
      <c r="O72" s="226"/>
      <c r="P72" s="226"/>
      <c r="Q72" s="226"/>
      <c r="R72" s="226"/>
    </row>
    <row r="73" spans="1:18" ht="12.75">
      <c r="A73" s="206">
        <v>5203</v>
      </c>
      <c r="B73" s="211"/>
      <c r="C73" s="240">
        <f>C74+C77+C75+C76</f>
        <v>13630</v>
      </c>
      <c r="D73" s="241">
        <f aca="true" t="shared" si="31" ref="D73:R73">D74+D77+D75+D76</f>
        <v>10463</v>
      </c>
      <c r="E73" s="241">
        <f t="shared" si="31"/>
        <v>0</v>
      </c>
      <c r="F73" s="241">
        <f t="shared" si="31"/>
        <v>10463</v>
      </c>
      <c r="G73" s="241">
        <f t="shared" si="31"/>
        <v>0</v>
      </c>
      <c r="H73" s="241">
        <f t="shared" si="31"/>
        <v>0</v>
      </c>
      <c r="I73" s="241">
        <f t="shared" si="31"/>
        <v>6463</v>
      </c>
      <c r="J73" s="241">
        <f t="shared" si="31"/>
        <v>0</v>
      </c>
      <c r="K73" s="241">
        <f t="shared" si="31"/>
        <v>6463</v>
      </c>
      <c r="L73" s="241">
        <f t="shared" si="31"/>
        <v>0</v>
      </c>
      <c r="M73" s="241">
        <f t="shared" si="31"/>
        <v>0</v>
      </c>
      <c r="N73" s="241">
        <f t="shared" si="31"/>
        <v>4000</v>
      </c>
      <c r="O73" s="241">
        <f t="shared" si="31"/>
        <v>0</v>
      </c>
      <c r="P73" s="241">
        <f t="shared" si="31"/>
        <v>4000</v>
      </c>
      <c r="Q73" s="241">
        <f t="shared" si="31"/>
        <v>0</v>
      </c>
      <c r="R73" s="241">
        <f t="shared" si="31"/>
        <v>0</v>
      </c>
    </row>
    <row r="74" spans="1:18" ht="25.5">
      <c r="A74" s="207" t="s">
        <v>552</v>
      </c>
      <c r="B74" s="208">
        <v>322</v>
      </c>
      <c r="C74" s="227">
        <v>3116</v>
      </c>
      <c r="D74" s="205">
        <f aca="true" t="shared" si="32" ref="D74:H77">SUM(I74+N74)</f>
        <v>3116</v>
      </c>
      <c r="E74" s="205">
        <f t="shared" si="32"/>
        <v>0</v>
      </c>
      <c r="F74" s="205">
        <f t="shared" si="32"/>
        <v>3116</v>
      </c>
      <c r="G74" s="205">
        <f t="shared" si="32"/>
        <v>0</v>
      </c>
      <c r="H74" s="205">
        <f t="shared" si="32"/>
        <v>0</v>
      </c>
      <c r="I74" s="205">
        <f>SUM(J74:M74)</f>
        <v>3116</v>
      </c>
      <c r="J74" s="226"/>
      <c r="K74" s="226">
        <v>3116</v>
      </c>
      <c r="L74" s="226"/>
      <c r="M74" s="226"/>
      <c r="N74" s="205">
        <f>SUM(O74:R74)</f>
        <v>0</v>
      </c>
      <c r="O74" s="226"/>
      <c r="P74" s="226"/>
      <c r="Q74" s="226"/>
      <c r="R74" s="226"/>
    </row>
    <row r="75" spans="1:18" ht="12.75">
      <c r="A75" s="207" t="s">
        <v>622</v>
      </c>
      <c r="B75" s="208">
        <v>322</v>
      </c>
      <c r="C75" s="227">
        <v>1349</v>
      </c>
      <c r="D75" s="205">
        <f t="shared" si="32"/>
        <v>1349</v>
      </c>
      <c r="E75" s="205">
        <f t="shared" si="32"/>
        <v>0</v>
      </c>
      <c r="F75" s="205">
        <f t="shared" si="32"/>
        <v>1349</v>
      </c>
      <c r="G75" s="205">
        <f t="shared" si="32"/>
        <v>0</v>
      </c>
      <c r="H75" s="205">
        <f t="shared" si="32"/>
        <v>0</v>
      </c>
      <c r="I75" s="205">
        <f>SUM(J75:M75)</f>
        <v>1349</v>
      </c>
      <c r="J75" s="226"/>
      <c r="K75" s="226">
        <v>1349</v>
      </c>
      <c r="L75" s="226"/>
      <c r="M75" s="226"/>
      <c r="N75" s="205">
        <f>SUM(O75:R75)</f>
        <v>0</v>
      </c>
      <c r="O75" s="226"/>
      <c r="P75" s="226"/>
      <c r="Q75" s="226"/>
      <c r="R75" s="226"/>
    </row>
    <row r="76" spans="1:18" ht="12.75">
      <c r="A76" s="207" t="s">
        <v>623</v>
      </c>
      <c r="B76" s="208">
        <v>322</v>
      </c>
      <c r="C76" s="227">
        <v>5165</v>
      </c>
      <c r="D76" s="205">
        <f t="shared" si="32"/>
        <v>1998</v>
      </c>
      <c r="E76" s="205">
        <f t="shared" si="32"/>
        <v>0</v>
      </c>
      <c r="F76" s="205">
        <f t="shared" si="32"/>
        <v>1998</v>
      </c>
      <c r="G76" s="205">
        <f t="shared" si="32"/>
        <v>0</v>
      </c>
      <c r="H76" s="205">
        <f t="shared" si="32"/>
        <v>0</v>
      </c>
      <c r="I76" s="205">
        <f>SUM(J76:M76)</f>
        <v>1998</v>
      </c>
      <c r="J76" s="226"/>
      <c r="K76" s="226">
        <v>1998</v>
      </c>
      <c r="L76" s="226"/>
      <c r="M76" s="226"/>
      <c r="N76" s="205">
        <f>SUM(O76:R76)</f>
        <v>0</v>
      </c>
      <c r="O76" s="226"/>
      <c r="P76" s="226"/>
      <c r="Q76" s="226"/>
      <c r="R76" s="226"/>
    </row>
    <row r="77" spans="1:18" ht="25.5">
      <c r="A77" s="207" t="s">
        <v>555</v>
      </c>
      <c r="B77" s="208">
        <v>322</v>
      </c>
      <c r="C77" s="227">
        <v>4000</v>
      </c>
      <c r="D77" s="205">
        <f t="shared" si="32"/>
        <v>4000</v>
      </c>
      <c r="E77" s="205">
        <f t="shared" si="32"/>
        <v>0</v>
      </c>
      <c r="F77" s="205">
        <f t="shared" si="32"/>
        <v>4000</v>
      </c>
      <c r="G77" s="205">
        <f t="shared" si="32"/>
        <v>0</v>
      </c>
      <c r="H77" s="205">
        <f t="shared" si="32"/>
        <v>0</v>
      </c>
      <c r="I77" s="205">
        <f>SUM(J77:M77)</f>
        <v>0</v>
      </c>
      <c r="J77" s="226"/>
      <c r="K77" s="226"/>
      <c r="L77" s="226"/>
      <c r="M77" s="226"/>
      <c r="N77" s="205">
        <f>SUM(O77:R77)</f>
        <v>4000</v>
      </c>
      <c r="O77" s="226"/>
      <c r="P77" s="226">
        <v>4000</v>
      </c>
      <c r="Q77" s="226"/>
      <c r="R77" s="226"/>
    </row>
    <row r="78" spans="1:18" ht="12.75">
      <c r="A78" s="206">
        <v>5205</v>
      </c>
      <c r="B78" s="211"/>
      <c r="C78" s="240">
        <f>C79+C83+C82+C81+C80</f>
        <v>35351</v>
      </c>
      <c r="D78" s="241">
        <f aca="true" t="shared" si="33" ref="D78:R78">D79+D83+D82+D81+D80</f>
        <v>33005</v>
      </c>
      <c r="E78" s="241">
        <f t="shared" si="33"/>
        <v>0</v>
      </c>
      <c r="F78" s="241">
        <f t="shared" si="33"/>
        <v>33005</v>
      </c>
      <c r="G78" s="241">
        <f t="shared" si="33"/>
        <v>0</v>
      </c>
      <c r="H78" s="241">
        <f t="shared" si="33"/>
        <v>0</v>
      </c>
      <c r="I78" s="241">
        <f t="shared" si="33"/>
        <v>20496</v>
      </c>
      <c r="J78" s="241">
        <f t="shared" si="33"/>
        <v>0</v>
      </c>
      <c r="K78" s="241">
        <f t="shared" si="33"/>
        <v>20496</v>
      </c>
      <c r="L78" s="241">
        <f t="shared" si="33"/>
        <v>0</v>
      </c>
      <c r="M78" s="241">
        <f t="shared" si="33"/>
        <v>0</v>
      </c>
      <c r="N78" s="241">
        <f t="shared" si="33"/>
        <v>12509</v>
      </c>
      <c r="O78" s="241">
        <f t="shared" si="33"/>
        <v>0</v>
      </c>
      <c r="P78" s="241">
        <f t="shared" si="33"/>
        <v>12509</v>
      </c>
      <c r="Q78" s="241">
        <f t="shared" si="33"/>
        <v>0</v>
      </c>
      <c r="R78" s="241">
        <f t="shared" si="33"/>
        <v>0</v>
      </c>
    </row>
    <row r="79" spans="1:19" ht="38.25">
      <c r="A79" s="207" t="s">
        <v>556</v>
      </c>
      <c r="B79" s="208">
        <v>322</v>
      </c>
      <c r="C79" s="227">
        <v>7716</v>
      </c>
      <c r="D79" s="205">
        <f aca="true" t="shared" si="34" ref="D79:H83">SUM(I79+N79)</f>
        <v>7716</v>
      </c>
      <c r="E79" s="205">
        <f t="shared" si="34"/>
        <v>0</v>
      </c>
      <c r="F79" s="205">
        <f t="shared" si="34"/>
        <v>7716</v>
      </c>
      <c r="G79" s="205">
        <f t="shared" si="34"/>
        <v>0</v>
      </c>
      <c r="H79" s="205">
        <f t="shared" si="34"/>
        <v>0</v>
      </c>
      <c r="I79" s="205">
        <f>SUM(J79:M79)</f>
        <v>7716</v>
      </c>
      <c r="J79" s="226"/>
      <c r="K79" s="226">
        <v>7716</v>
      </c>
      <c r="L79" s="226"/>
      <c r="M79" s="226"/>
      <c r="N79" s="205">
        <f>SUM(O79:R79)</f>
        <v>0</v>
      </c>
      <c r="O79" s="226"/>
      <c r="P79" s="226"/>
      <c r="Q79" s="226"/>
      <c r="R79" s="226"/>
      <c r="S79" s="253"/>
    </row>
    <row r="80" spans="1:19" ht="12.75">
      <c r="A80" s="207" t="s">
        <v>557</v>
      </c>
      <c r="B80" s="208">
        <v>336</v>
      </c>
      <c r="C80" s="227">
        <v>4440</v>
      </c>
      <c r="D80" s="205">
        <f>SUM(I80+N80)</f>
        <v>4440</v>
      </c>
      <c r="E80" s="205">
        <f>SUM(J80+O80)</f>
        <v>0</v>
      </c>
      <c r="F80" s="205">
        <f>SUM(K80+P80)</f>
        <v>4440</v>
      </c>
      <c r="G80" s="205">
        <f>SUM(L80+Q80)</f>
        <v>0</v>
      </c>
      <c r="H80" s="205">
        <f>SUM(M80+R80)</f>
        <v>0</v>
      </c>
      <c r="I80" s="205">
        <f>SUM(J80:M80)</f>
        <v>0</v>
      </c>
      <c r="J80" s="226"/>
      <c r="K80" s="226"/>
      <c r="L80" s="226"/>
      <c r="M80" s="226"/>
      <c r="N80" s="205">
        <f>SUM(O80:R80)</f>
        <v>4440</v>
      </c>
      <c r="O80" s="226"/>
      <c r="P80" s="226">
        <v>4440</v>
      </c>
      <c r="Q80" s="226"/>
      <c r="R80" s="226"/>
      <c r="S80" s="253"/>
    </row>
    <row r="81" spans="1:19" ht="25.5">
      <c r="A81" s="207" t="s">
        <v>558</v>
      </c>
      <c r="B81" s="208">
        <v>388</v>
      </c>
      <c r="C81" s="227">
        <v>15336</v>
      </c>
      <c r="D81" s="205">
        <f t="shared" si="34"/>
        <v>15336</v>
      </c>
      <c r="E81" s="205">
        <f t="shared" si="34"/>
        <v>0</v>
      </c>
      <c r="F81" s="205">
        <f t="shared" si="34"/>
        <v>15336</v>
      </c>
      <c r="G81" s="205">
        <f t="shared" si="34"/>
        <v>0</v>
      </c>
      <c r="H81" s="205">
        <f t="shared" si="34"/>
        <v>0</v>
      </c>
      <c r="I81" s="205">
        <f>SUM(J81:M81)</f>
        <v>12780</v>
      </c>
      <c r="J81" s="226"/>
      <c r="K81" s="226">
        <v>12780</v>
      </c>
      <c r="L81" s="226"/>
      <c r="M81" s="226"/>
      <c r="N81" s="205">
        <f>SUM(O81:R81)</f>
        <v>2556</v>
      </c>
      <c r="O81" s="226"/>
      <c r="P81" s="226">
        <v>2556</v>
      </c>
      <c r="Q81" s="226"/>
      <c r="R81" s="226"/>
      <c r="S81" s="253"/>
    </row>
    <row r="82" spans="1:19" ht="25.5">
      <c r="A82" s="207" t="s">
        <v>559</v>
      </c>
      <c r="B82" s="208">
        <v>321</v>
      </c>
      <c r="C82" s="227">
        <v>2999</v>
      </c>
      <c r="D82" s="205">
        <f t="shared" si="34"/>
        <v>2999</v>
      </c>
      <c r="E82" s="205">
        <f t="shared" si="34"/>
        <v>0</v>
      </c>
      <c r="F82" s="205">
        <f t="shared" si="34"/>
        <v>2999</v>
      </c>
      <c r="G82" s="205">
        <f t="shared" si="34"/>
        <v>0</v>
      </c>
      <c r="H82" s="205">
        <f t="shared" si="34"/>
        <v>0</v>
      </c>
      <c r="I82" s="205">
        <f>SUM(J82:M82)</f>
        <v>0</v>
      </c>
      <c r="J82" s="226"/>
      <c r="K82" s="226"/>
      <c r="L82" s="226"/>
      <c r="M82" s="226"/>
      <c r="N82" s="205">
        <f>SUM(O82:R82)</f>
        <v>2999</v>
      </c>
      <c r="O82" s="226"/>
      <c r="P82" s="226">
        <v>2999</v>
      </c>
      <c r="Q82" s="226"/>
      <c r="R82" s="226"/>
      <c r="S82" s="253"/>
    </row>
    <row r="83" spans="1:19" ht="12.75">
      <c r="A83" s="207" t="s">
        <v>560</v>
      </c>
      <c r="B83" s="208">
        <v>322</v>
      </c>
      <c r="C83" s="227">
        <v>4860</v>
      </c>
      <c r="D83" s="205">
        <f t="shared" si="34"/>
        <v>2514</v>
      </c>
      <c r="E83" s="205">
        <f t="shared" si="34"/>
        <v>0</v>
      </c>
      <c r="F83" s="205">
        <f t="shared" si="34"/>
        <v>2514</v>
      </c>
      <c r="G83" s="205">
        <f t="shared" si="34"/>
        <v>0</v>
      </c>
      <c r="H83" s="205">
        <f t="shared" si="34"/>
        <v>0</v>
      </c>
      <c r="I83" s="205">
        <f>SUM(J83:M83)</f>
        <v>0</v>
      </c>
      <c r="J83" s="226"/>
      <c r="K83" s="226"/>
      <c r="L83" s="226"/>
      <c r="M83" s="226"/>
      <c r="N83" s="205">
        <f>SUM(O83:R83)</f>
        <v>2514</v>
      </c>
      <c r="O83" s="226"/>
      <c r="P83" s="226">
        <v>2514</v>
      </c>
      <c r="Q83" s="226"/>
      <c r="R83" s="226"/>
      <c r="S83" s="81"/>
    </row>
    <row r="84" spans="1:18" ht="12.75">
      <c r="A84" s="206">
        <v>5219</v>
      </c>
      <c r="B84" s="211"/>
      <c r="C84" s="240">
        <f>C85</f>
        <v>0</v>
      </c>
      <c r="D84" s="241">
        <f aca="true" t="shared" si="35" ref="D84:R84">D85</f>
        <v>0</v>
      </c>
      <c r="E84" s="241">
        <f t="shared" si="35"/>
        <v>0</v>
      </c>
      <c r="F84" s="241">
        <f t="shared" si="35"/>
        <v>0</v>
      </c>
      <c r="G84" s="241">
        <f t="shared" si="35"/>
        <v>0</v>
      </c>
      <c r="H84" s="241">
        <f t="shared" si="35"/>
        <v>0</v>
      </c>
      <c r="I84" s="241">
        <f t="shared" si="35"/>
        <v>0</v>
      </c>
      <c r="J84" s="241">
        <f t="shared" si="35"/>
        <v>0</v>
      </c>
      <c r="K84" s="241">
        <f t="shared" si="35"/>
        <v>0</v>
      </c>
      <c r="L84" s="241">
        <f t="shared" si="35"/>
        <v>0</v>
      </c>
      <c r="M84" s="241">
        <f t="shared" si="35"/>
        <v>0</v>
      </c>
      <c r="N84" s="241">
        <f t="shared" si="35"/>
        <v>0</v>
      </c>
      <c r="O84" s="241">
        <f t="shared" si="35"/>
        <v>0</v>
      </c>
      <c r="P84" s="241">
        <f t="shared" si="35"/>
        <v>0</v>
      </c>
      <c r="Q84" s="241">
        <f t="shared" si="35"/>
        <v>0</v>
      </c>
      <c r="R84" s="241">
        <f t="shared" si="35"/>
        <v>0</v>
      </c>
    </row>
    <row r="85" spans="1:18" ht="12.75">
      <c r="A85" s="207"/>
      <c r="B85" s="208"/>
      <c r="C85" s="209"/>
      <c r="D85" s="205">
        <f>SUM(I85+N85)</f>
        <v>0</v>
      </c>
      <c r="E85" s="205">
        <f>SUM(J85+O85)</f>
        <v>0</v>
      </c>
      <c r="F85" s="205">
        <f>SUM(K85+P85)</f>
        <v>0</v>
      </c>
      <c r="G85" s="205">
        <f>SUM(L85+Q85)</f>
        <v>0</v>
      </c>
      <c r="H85" s="205">
        <f>SUM(M85+R85)</f>
        <v>0</v>
      </c>
      <c r="I85" s="205">
        <f>SUM(J85:M85)</f>
        <v>0</v>
      </c>
      <c r="J85" s="210"/>
      <c r="K85" s="210"/>
      <c r="L85" s="210"/>
      <c r="M85" s="210"/>
      <c r="N85" s="205">
        <f>SUM(O85:R85)</f>
        <v>0</v>
      </c>
      <c r="O85" s="210"/>
      <c r="P85" s="210"/>
      <c r="Q85" s="209"/>
      <c r="R85" s="210"/>
    </row>
    <row r="86" spans="1:18" ht="12.75">
      <c r="A86" s="203" t="s">
        <v>624</v>
      </c>
      <c r="B86" s="211"/>
      <c r="C86" s="200">
        <f>C87</f>
        <v>11921</v>
      </c>
      <c r="D86" s="205">
        <f aca="true" t="shared" si="36" ref="D86:R87">D87</f>
        <v>11921</v>
      </c>
      <c r="E86" s="205">
        <f t="shared" si="36"/>
        <v>0</v>
      </c>
      <c r="F86" s="205">
        <f t="shared" si="36"/>
        <v>11921</v>
      </c>
      <c r="G86" s="205">
        <f t="shared" si="36"/>
        <v>0</v>
      </c>
      <c r="H86" s="205">
        <f t="shared" si="36"/>
        <v>0</v>
      </c>
      <c r="I86" s="205">
        <f t="shared" si="36"/>
        <v>0</v>
      </c>
      <c r="J86" s="205">
        <f t="shared" si="36"/>
        <v>0</v>
      </c>
      <c r="K86" s="205">
        <f t="shared" si="36"/>
        <v>0</v>
      </c>
      <c r="L86" s="205">
        <f t="shared" si="36"/>
        <v>0</v>
      </c>
      <c r="M86" s="205">
        <f t="shared" si="36"/>
        <v>0</v>
      </c>
      <c r="N86" s="205">
        <f t="shared" si="36"/>
        <v>11921</v>
      </c>
      <c r="O86" s="205">
        <f t="shared" si="36"/>
        <v>0</v>
      </c>
      <c r="P86" s="205">
        <f t="shared" si="36"/>
        <v>11921</v>
      </c>
      <c r="Q86" s="205">
        <f t="shared" si="36"/>
        <v>0</v>
      </c>
      <c r="R86" s="205">
        <f t="shared" si="36"/>
        <v>0</v>
      </c>
    </row>
    <row r="87" spans="1:18" ht="12.75">
      <c r="A87" s="206">
        <v>5203</v>
      </c>
      <c r="B87" s="211"/>
      <c r="C87" s="200">
        <f>C88</f>
        <v>11921</v>
      </c>
      <c r="D87" s="205">
        <f>D88</f>
        <v>11921</v>
      </c>
      <c r="E87" s="205">
        <f t="shared" si="36"/>
        <v>0</v>
      </c>
      <c r="F87" s="205">
        <f t="shared" si="36"/>
        <v>11921</v>
      </c>
      <c r="G87" s="205">
        <f t="shared" si="36"/>
        <v>0</v>
      </c>
      <c r="H87" s="205">
        <f t="shared" si="36"/>
        <v>0</v>
      </c>
      <c r="I87" s="205">
        <f t="shared" si="36"/>
        <v>0</v>
      </c>
      <c r="J87" s="205">
        <f t="shared" si="36"/>
        <v>0</v>
      </c>
      <c r="K87" s="205">
        <f t="shared" si="36"/>
        <v>0</v>
      </c>
      <c r="L87" s="205">
        <f t="shared" si="36"/>
        <v>0</v>
      </c>
      <c r="M87" s="205">
        <f t="shared" si="36"/>
        <v>0</v>
      </c>
      <c r="N87" s="205">
        <f t="shared" si="36"/>
        <v>11921</v>
      </c>
      <c r="O87" s="205">
        <f t="shared" si="36"/>
        <v>0</v>
      </c>
      <c r="P87" s="205">
        <f t="shared" si="36"/>
        <v>11921</v>
      </c>
      <c r="Q87" s="205">
        <f t="shared" si="36"/>
        <v>0</v>
      </c>
      <c r="R87" s="205">
        <f t="shared" si="36"/>
        <v>0</v>
      </c>
    </row>
    <row r="88" spans="1:18" ht="12.75">
      <c r="A88" s="207" t="s">
        <v>562</v>
      </c>
      <c r="B88" s="208">
        <v>468</v>
      </c>
      <c r="C88" s="209">
        <v>11921</v>
      </c>
      <c r="D88" s="205">
        <f>SUM(I88+N88)</f>
        <v>11921</v>
      </c>
      <c r="E88" s="205">
        <f>SUM(J88+O88)</f>
        <v>0</v>
      </c>
      <c r="F88" s="205">
        <f>SUM(K88+P88)</f>
        <v>11921</v>
      </c>
      <c r="G88" s="205">
        <f>SUM(L88+Q88)</f>
        <v>0</v>
      </c>
      <c r="H88" s="205">
        <f>SUM(M88+R88)</f>
        <v>0</v>
      </c>
      <c r="I88" s="205">
        <f>SUM(J88:M88)</f>
        <v>0</v>
      </c>
      <c r="J88" s="210"/>
      <c r="K88" s="210"/>
      <c r="L88" s="210"/>
      <c r="M88" s="210"/>
      <c r="N88" s="205">
        <f>SUM(O88:R88)</f>
        <v>11921</v>
      </c>
      <c r="O88" s="210"/>
      <c r="P88" s="210">
        <v>11921</v>
      </c>
      <c r="Q88" s="209"/>
      <c r="R88" s="210"/>
    </row>
    <row r="89" spans="1:18" ht="25.5">
      <c r="A89" s="203" t="s">
        <v>520</v>
      </c>
      <c r="B89" s="204"/>
      <c r="C89" s="240">
        <f aca="true" t="shared" si="37" ref="C89:R89">C90+C92+C97+C95</f>
        <v>20000</v>
      </c>
      <c r="D89" s="241">
        <f t="shared" si="37"/>
        <v>19654</v>
      </c>
      <c r="E89" s="241">
        <f t="shared" si="37"/>
        <v>0</v>
      </c>
      <c r="F89" s="241">
        <f t="shared" si="37"/>
        <v>19654</v>
      </c>
      <c r="G89" s="241">
        <f t="shared" si="37"/>
        <v>0</v>
      </c>
      <c r="H89" s="241">
        <f t="shared" si="37"/>
        <v>0</v>
      </c>
      <c r="I89" s="241">
        <f t="shared" si="37"/>
        <v>0</v>
      </c>
      <c r="J89" s="241">
        <f t="shared" si="37"/>
        <v>0</v>
      </c>
      <c r="K89" s="241">
        <f t="shared" si="37"/>
        <v>0</v>
      </c>
      <c r="L89" s="241">
        <f t="shared" si="37"/>
        <v>0</v>
      </c>
      <c r="M89" s="241">
        <f t="shared" si="37"/>
        <v>0</v>
      </c>
      <c r="N89" s="241">
        <f t="shared" si="37"/>
        <v>19654</v>
      </c>
      <c r="O89" s="241">
        <f t="shared" si="37"/>
        <v>0</v>
      </c>
      <c r="P89" s="241">
        <f t="shared" si="37"/>
        <v>19654</v>
      </c>
      <c r="Q89" s="241">
        <f t="shared" si="37"/>
        <v>0</v>
      </c>
      <c r="R89" s="241">
        <f t="shared" si="37"/>
        <v>0</v>
      </c>
    </row>
    <row r="90" spans="1:18" ht="12.75">
      <c r="A90" s="206">
        <v>5201</v>
      </c>
      <c r="B90" s="211"/>
      <c r="C90" s="240">
        <f>C91</f>
        <v>0</v>
      </c>
      <c r="D90" s="205">
        <f aca="true" t="shared" si="38" ref="D90:R90">SUM(D91:D91)</f>
        <v>0</v>
      </c>
      <c r="E90" s="205">
        <f t="shared" si="38"/>
        <v>0</v>
      </c>
      <c r="F90" s="205">
        <f t="shared" si="38"/>
        <v>0</v>
      </c>
      <c r="G90" s="205">
        <f t="shared" si="38"/>
        <v>0</v>
      </c>
      <c r="H90" s="205">
        <f t="shared" si="38"/>
        <v>0</v>
      </c>
      <c r="I90" s="205">
        <f t="shared" si="38"/>
        <v>0</v>
      </c>
      <c r="J90" s="205">
        <f t="shared" si="38"/>
        <v>0</v>
      </c>
      <c r="K90" s="205">
        <f t="shared" si="38"/>
        <v>0</v>
      </c>
      <c r="L90" s="205">
        <f t="shared" si="38"/>
        <v>0</v>
      </c>
      <c r="M90" s="205">
        <f t="shared" si="38"/>
        <v>0</v>
      </c>
      <c r="N90" s="205">
        <f t="shared" si="38"/>
        <v>0</v>
      </c>
      <c r="O90" s="205">
        <f t="shared" si="38"/>
        <v>0</v>
      </c>
      <c r="P90" s="205">
        <f t="shared" si="38"/>
        <v>0</v>
      </c>
      <c r="Q90" s="205">
        <f t="shared" si="38"/>
        <v>0</v>
      </c>
      <c r="R90" s="205">
        <f t="shared" si="38"/>
        <v>0</v>
      </c>
    </row>
    <row r="91" spans="1:18" ht="12.75">
      <c r="A91" s="222"/>
      <c r="B91" s="224"/>
      <c r="C91" s="209"/>
      <c r="D91" s="205">
        <f>SUM(I91+N91)</f>
        <v>0</v>
      </c>
      <c r="E91" s="205">
        <f>SUM(J91+O91)</f>
        <v>0</v>
      </c>
      <c r="F91" s="205">
        <f>SUM(K91+P91)</f>
        <v>0</v>
      </c>
      <c r="G91" s="205">
        <f>SUM(L91+Q91)</f>
        <v>0</v>
      </c>
      <c r="H91" s="205">
        <f>SUM(M91+R91)</f>
        <v>0</v>
      </c>
      <c r="I91" s="205">
        <f>SUM(J91:M91)</f>
        <v>0</v>
      </c>
      <c r="J91" s="214"/>
      <c r="K91" s="214"/>
      <c r="L91" s="214"/>
      <c r="M91" s="214"/>
      <c r="N91" s="205">
        <f>SUM(O91:R91)</f>
        <v>0</v>
      </c>
      <c r="O91" s="214"/>
      <c r="P91" s="214">
        <v>0</v>
      </c>
      <c r="Q91" s="214"/>
      <c r="R91" s="214"/>
    </row>
    <row r="92" spans="1:18" ht="12.75">
      <c r="A92" s="206">
        <v>5203</v>
      </c>
      <c r="B92" s="211"/>
      <c r="C92" s="240">
        <f>C93+C94</f>
        <v>20000</v>
      </c>
      <c r="D92" s="241">
        <f>D93+D94</f>
        <v>19654</v>
      </c>
      <c r="E92" s="241">
        <f aca="true" t="shared" si="39" ref="E92:R92">E93+E94</f>
        <v>0</v>
      </c>
      <c r="F92" s="241">
        <f t="shared" si="39"/>
        <v>19654</v>
      </c>
      <c r="G92" s="241">
        <f t="shared" si="39"/>
        <v>0</v>
      </c>
      <c r="H92" s="241">
        <f t="shared" si="39"/>
        <v>0</v>
      </c>
      <c r="I92" s="241">
        <f t="shared" si="39"/>
        <v>0</v>
      </c>
      <c r="J92" s="241">
        <f t="shared" si="39"/>
        <v>0</v>
      </c>
      <c r="K92" s="241">
        <f t="shared" si="39"/>
        <v>0</v>
      </c>
      <c r="L92" s="241">
        <f t="shared" si="39"/>
        <v>0</v>
      </c>
      <c r="M92" s="241">
        <f t="shared" si="39"/>
        <v>0</v>
      </c>
      <c r="N92" s="241">
        <f t="shared" si="39"/>
        <v>19654</v>
      </c>
      <c r="O92" s="241">
        <f t="shared" si="39"/>
        <v>0</v>
      </c>
      <c r="P92" s="241">
        <f t="shared" si="39"/>
        <v>19654</v>
      </c>
      <c r="Q92" s="241">
        <f t="shared" si="39"/>
        <v>0</v>
      </c>
      <c r="R92" s="241">
        <f t="shared" si="39"/>
        <v>0</v>
      </c>
    </row>
    <row r="93" spans="1:18" ht="24.75" customHeight="1">
      <c r="A93" s="207" t="s">
        <v>563</v>
      </c>
      <c r="B93" s="208">
        <v>524</v>
      </c>
      <c r="C93" s="209">
        <v>20000</v>
      </c>
      <c r="D93" s="205">
        <f aca="true" t="shared" si="40" ref="D93:H94">SUM(I93+N93)</f>
        <v>19654</v>
      </c>
      <c r="E93" s="205">
        <f t="shared" si="40"/>
        <v>0</v>
      </c>
      <c r="F93" s="205">
        <f t="shared" si="40"/>
        <v>19654</v>
      </c>
      <c r="G93" s="205">
        <f t="shared" si="40"/>
        <v>0</v>
      </c>
      <c r="H93" s="205">
        <f t="shared" si="40"/>
        <v>0</v>
      </c>
      <c r="I93" s="205">
        <f>SUM(J93:M93)</f>
        <v>0</v>
      </c>
      <c r="J93" s="214"/>
      <c r="K93" s="214"/>
      <c r="L93" s="214"/>
      <c r="M93" s="214"/>
      <c r="N93" s="205">
        <f>SUM(O93:R93)</f>
        <v>19654</v>
      </c>
      <c r="O93" s="214"/>
      <c r="P93" s="210">
        <v>19654</v>
      </c>
      <c r="Q93" s="214"/>
      <c r="R93" s="214"/>
    </row>
    <row r="94" spans="1:18" ht="12.75" customHeight="1">
      <c r="A94" s="207"/>
      <c r="B94" s="208"/>
      <c r="C94" s="209"/>
      <c r="D94" s="205">
        <f t="shared" si="40"/>
        <v>0</v>
      </c>
      <c r="E94" s="205">
        <f t="shared" si="40"/>
        <v>0</v>
      </c>
      <c r="F94" s="205">
        <f t="shared" si="40"/>
        <v>0</v>
      </c>
      <c r="G94" s="205">
        <f t="shared" si="40"/>
        <v>0</v>
      </c>
      <c r="H94" s="205">
        <f t="shared" si="40"/>
        <v>0</v>
      </c>
      <c r="I94" s="205">
        <f>SUM(J94:M94)</f>
        <v>0</v>
      </c>
      <c r="J94" s="214"/>
      <c r="K94" s="214"/>
      <c r="L94" s="214"/>
      <c r="M94" s="214"/>
      <c r="N94" s="205">
        <f>SUM(O94:R94)</f>
        <v>0</v>
      </c>
      <c r="O94" s="214"/>
      <c r="P94" s="214"/>
      <c r="Q94" s="214"/>
      <c r="R94" s="214"/>
    </row>
    <row r="95" spans="1:18" ht="12.75">
      <c r="A95" s="206">
        <v>5204</v>
      </c>
      <c r="B95" s="211"/>
      <c r="C95" s="240">
        <f>C96</f>
        <v>0</v>
      </c>
      <c r="D95" s="205">
        <f aca="true" t="shared" si="41" ref="D95:R95">SUM(D96:D96)</f>
        <v>0</v>
      </c>
      <c r="E95" s="205">
        <f t="shared" si="41"/>
        <v>0</v>
      </c>
      <c r="F95" s="205">
        <f t="shared" si="41"/>
        <v>0</v>
      </c>
      <c r="G95" s="205">
        <f t="shared" si="41"/>
        <v>0</v>
      </c>
      <c r="H95" s="205">
        <f t="shared" si="41"/>
        <v>0</v>
      </c>
      <c r="I95" s="205">
        <f t="shared" si="41"/>
        <v>0</v>
      </c>
      <c r="J95" s="205">
        <f t="shared" si="41"/>
        <v>0</v>
      </c>
      <c r="K95" s="205">
        <f t="shared" si="41"/>
        <v>0</v>
      </c>
      <c r="L95" s="205">
        <f t="shared" si="41"/>
        <v>0</v>
      </c>
      <c r="M95" s="205">
        <f t="shared" si="41"/>
        <v>0</v>
      </c>
      <c r="N95" s="205">
        <f t="shared" si="41"/>
        <v>0</v>
      </c>
      <c r="O95" s="205">
        <f t="shared" si="41"/>
        <v>0</v>
      </c>
      <c r="P95" s="205">
        <f t="shared" si="41"/>
        <v>0</v>
      </c>
      <c r="Q95" s="205">
        <f t="shared" si="41"/>
        <v>0</v>
      </c>
      <c r="R95" s="205">
        <f t="shared" si="41"/>
        <v>0</v>
      </c>
    </row>
    <row r="96" spans="1:18" ht="12.75">
      <c r="A96" s="222"/>
      <c r="B96" s="208"/>
      <c r="C96" s="239"/>
      <c r="D96" s="205">
        <f>SUM(I96+N96)</f>
        <v>0</v>
      </c>
      <c r="E96" s="205">
        <f>SUM(J96+O96)</f>
        <v>0</v>
      </c>
      <c r="F96" s="205">
        <f>SUM(K96+P96)</f>
        <v>0</v>
      </c>
      <c r="G96" s="205">
        <f>SUM(L96+Q96)</f>
        <v>0</v>
      </c>
      <c r="H96" s="205">
        <f>SUM(M96+R96)</f>
        <v>0</v>
      </c>
      <c r="I96" s="205">
        <f>SUM(J96:M96)</f>
        <v>0</v>
      </c>
      <c r="J96" s="214"/>
      <c r="K96" s="214"/>
      <c r="L96" s="214"/>
      <c r="M96" s="214"/>
      <c r="N96" s="205">
        <f>SUM(O96:R96)</f>
        <v>0</v>
      </c>
      <c r="O96" s="214"/>
      <c r="P96" s="214"/>
      <c r="Q96" s="214"/>
      <c r="R96" s="214"/>
    </row>
    <row r="97" spans="1:18" ht="12.75">
      <c r="A97" s="206">
        <v>5205</v>
      </c>
      <c r="B97" s="211"/>
      <c r="C97" s="240">
        <f>C98</f>
        <v>0</v>
      </c>
      <c r="D97" s="241">
        <f aca="true" t="shared" si="42" ref="D97:R97">D98</f>
        <v>0</v>
      </c>
      <c r="E97" s="241">
        <f t="shared" si="42"/>
        <v>0</v>
      </c>
      <c r="F97" s="241">
        <f t="shared" si="42"/>
        <v>0</v>
      </c>
      <c r="G97" s="241">
        <f t="shared" si="42"/>
        <v>0</v>
      </c>
      <c r="H97" s="241">
        <f t="shared" si="42"/>
        <v>0</v>
      </c>
      <c r="I97" s="241">
        <f t="shared" si="42"/>
        <v>0</v>
      </c>
      <c r="J97" s="241">
        <f t="shared" si="42"/>
        <v>0</v>
      </c>
      <c r="K97" s="241">
        <f t="shared" si="42"/>
        <v>0</v>
      </c>
      <c r="L97" s="241">
        <f t="shared" si="42"/>
        <v>0</v>
      </c>
      <c r="M97" s="241">
        <f t="shared" si="42"/>
        <v>0</v>
      </c>
      <c r="N97" s="241">
        <f t="shared" si="42"/>
        <v>0</v>
      </c>
      <c r="O97" s="241">
        <f t="shared" si="42"/>
        <v>0</v>
      </c>
      <c r="P97" s="241">
        <f t="shared" si="42"/>
        <v>0</v>
      </c>
      <c r="Q97" s="241">
        <f t="shared" si="42"/>
        <v>0</v>
      </c>
      <c r="R97" s="241">
        <f t="shared" si="42"/>
        <v>0</v>
      </c>
    </row>
    <row r="98" spans="1:18" ht="12.75">
      <c r="A98" s="207"/>
      <c r="B98" s="254"/>
      <c r="C98" s="209"/>
      <c r="D98" s="205">
        <f>SUM(I98+N98)</f>
        <v>0</v>
      </c>
      <c r="E98" s="205">
        <f>SUM(J98+O98)</f>
        <v>0</v>
      </c>
      <c r="F98" s="205">
        <f>SUM(K98+P98)</f>
        <v>0</v>
      </c>
      <c r="G98" s="205">
        <f>SUM(L98+Q98)</f>
        <v>0</v>
      </c>
      <c r="H98" s="205">
        <f>SUM(M98+R98)</f>
        <v>0</v>
      </c>
      <c r="I98" s="205">
        <f>SUM(J98:M98)</f>
        <v>0</v>
      </c>
      <c r="J98" s="214"/>
      <c r="K98" s="214"/>
      <c r="L98" s="214"/>
      <c r="M98" s="214"/>
      <c r="N98" s="205">
        <f>SUM(O98:R98)</f>
        <v>0</v>
      </c>
      <c r="O98" s="214"/>
      <c r="P98" s="210"/>
      <c r="Q98" s="214"/>
      <c r="R98" s="214"/>
    </row>
    <row r="99" spans="1:18" ht="25.5">
      <c r="A99" s="203" t="s">
        <v>522</v>
      </c>
      <c r="B99" s="204"/>
      <c r="C99" s="240">
        <f>C103+C110+C100+C107</f>
        <v>76824</v>
      </c>
      <c r="D99" s="241">
        <f aca="true" t="shared" si="43" ref="D99:R99">D103+D110+D100+D107</f>
        <v>29743</v>
      </c>
      <c r="E99" s="241">
        <f t="shared" si="43"/>
        <v>0</v>
      </c>
      <c r="F99" s="241">
        <f t="shared" si="43"/>
        <v>5652</v>
      </c>
      <c r="G99" s="241">
        <f t="shared" si="43"/>
        <v>17141</v>
      </c>
      <c r="H99" s="241">
        <f t="shared" si="43"/>
        <v>6950</v>
      </c>
      <c r="I99" s="241">
        <f t="shared" si="43"/>
        <v>0</v>
      </c>
      <c r="J99" s="241">
        <f t="shared" si="43"/>
        <v>0</v>
      </c>
      <c r="K99" s="241">
        <f t="shared" si="43"/>
        <v>0</v>
      </c>
      <c r="L99" s="241">
        <f t="shared" si="43"/>
        <v>0</v>
      </c>
      <c r="M99" s="241">
        <f t="shared" si="43"/>
        <v>0</v>
      </c>
      <c r="N99" s="241">
        <f t="shared" si="43"/>
        <v>29743</v>
      </c>
      <c r="O99" s="241">
        <f t="shared" si="43"/>
        <v>0</v>
      </c>
      <c r="P99" s="241">
        <f t="shared" si="43"/>
        <v>5652</v>
      </c>
      <c r="Q99" s="241">
        <f t="shared" si="43"/>
        <v>17141</v>
      </c>
      <c r="R99" s="241">
        <f t="shared" si="43"/>
        <v>6950</v>
      </c>
    </row>
    <row r="100" spans="1:18" ht="12.75">
      <c r="A100" s="206">
        <v>5201</v>
      </c>
      <c r="B100" s="204"/>
      <c r="C100" s="240">
        <f>C101+C102</f>
        <v>6691</v>
      </c>
      <c r="D100" s="241">
        <f aca="true" t="shared" si="44" ref="D100:R100">D101+D102</f>
        <v>6691</v>
      </c>
      <c r="E100" s="241">
        <f t="shared" si="44"/>
        <v>0</v>
      </c>
      <c r="F100" s="241">
        <f t="shared" si="44"/>
        <v>0</v>
      </c>
      <c r="G100" s="241">
        <f t="shared" si="44"/>
        <v>6691</v>
      </c>
      <c r="H100" s="241">
        <f t="shared" si="44"/>
        <v>0</v>
      </c>
      <c r="I100" s="241">
        <f t="shared" si="44"/>
        <v>0</v>
      </c>
      <c r="J100" s="241">
        <f t="shared" si="44"/>
        <v>0</v>
      </c>
      <c r="K100" s="241">
        <f t="shared" si="44"/>
        <v>0</v>
      </c>
      <c r="L100" s="241">
        <f t="shared" si="44"/>
        <v>0</v>
      </c>
      <c r="M100" s="241">
        <f t="shared" si="44"/>
        <v>0</v>
      </c>
      <c r="N100" s="241">
        <f t="shared" si="44"/>
        <v>6691</v>
      </c>
      <c r="O100" s="241">
        <f t="shared" si="44"/>
        <v>0</v>
      </c>
      <c r="P100" s="241">
        <f t="shared" si="44"/>
        <v>0</v>
      </c>
      <c r="Q100" s="241">
        <f t="shared" si="44"/>
        <v>6691</v>
      </c>
      <c r="R100" s="241">
        <f t="shared" si="44"/>
        <v>0</v>
      </c>
    </row>
    <row r="101" spans="1:18" ht="25.5">
      <c r="A101" s="212" t="s">
        <v>564</v>
      </c>
      <c r="B101" s="213">
        <v>628</v>
      </c>
      <c r="C101" s="243">
        <v>3380</v>
      </c>
      <c r="D101" s="205">
        <f aca="true" t="shared" si="45" ref="D101:H102">SUM(I101+N101)</f>
        <v>3380</v>
      </c>
      <c r="E101" s="205">
        <f t="shared" si="45"/>
        <v>0</v>
      </c>
      <c r="F101" s="205">
        <f t="shared" si="45"/>
        <v>0</v>
      </c>
      <c r="G101" s="205">
        <f t="shared" si="45"/>
        <v>3380</v>
      </c>
      <c r="H101" s="205">
        <f t="shared" si="45"/>
        <v>0</v>
      </c>
      <c r="I101" s="205">
        <f>SUM(J101:M101)</f>
        <v>0</v>
      </c>
      <c r="J101" s="226"/>
      <c r="K101" s="226"/>
      <c r="L101" s="226"/>
      <c r="M101" s="226"/>
      <c r="N101" s="205">
        <f>SUM(O101:R101)</f>
        <v>3380</v>
      </c>
      <c r="O101" s="226"/>
      <c r="P101" s="226"/>
      <c r="Q101" s="227">
        <v>3380</v>
      </c>
      <c r="R101" s="226"/>
    </row>
    <row r="102" spans="1:18" ht="25.5">
      <c r="A102" s="212" t="s">
        <v>565</v>
      </c>
      <c r="B102" s="213">
        <v>628</v>
      </c>
      <c r="C102" s="243">
        <v>3311</v>
      </c>
      <c r="D102" s="205">
        <f t="shared" si="45"/>
        <v>3311</v>
      </c>
      <c r="E102" s="205">
        <f t="shared" si="45"/>
        <v>0</v>
      </c>
      <c r="F102" s="205">
        <f t="shared" si="45"/>
        <v>0</v>
      </c>
      <c r="G102" s="205">
        <f t="shared" si="45"/>
        <v>3311</v>
      </c>
      <c r="H102" s="205">
        <f t="shared" si="45"/>
        <v>0</v>
      </c>
      <c r="I102" s="205">
        <f>SUM(J102:M102)</f>
        <v>0</v>
      </c>
      <c r="J102" s="226"/>
      <c r="K102" s="226"/>
      <c r="L102" s="226"/>
      <c r="M102" s="226"/>
      <c r="N102" s="205">
        <f>SUM(O102:R102)</f>
        <v>3311</v>
      </c>
      <c r="O102" s="226"/>
      <c r="P102" s="226"/>
      <c r="Q102" s="227">
        <v>3311</v>
      </c>
      <c r="R102" s="226"/>
    </row>
    <row r="103" spans="1:18" ht="12.75">
      <c r="A103" s="206">
        <v>5203</v>
      </c>
      <c r="B103" s="211"/>
      <c r="C103" s="240">
        <f>C104+C105+C106</f>
        <v>17550</v>
      </c>
      <c r="D103" s="241">
        <f aca="true" t="shared" si="46" ref="D103:R103">D104+D105+D106</f>
        <v>17400</v>
      </c>
      <c r="E103" s="241">
        <f t="shared" si="46"/>
        <v>0</v>
      </c>
      <c r="F103" s="241">
        <f t="shared" si="46"/>
        <v>0</v>
      </c>
      <c r="G103" s="241">
        <f t="shared" si="46"/>
        <v>10450</v>
      </c>
      <c r="H103" s="241">
        <f t="shared" si="46"/>
        <v>6950</v>
      </c>
      <c r="I103" s="241">
        <f t="shared" si="46"/>
        <v>0</v>
      </c>
      <c r="J103" s="241">
        <f t="shared" si="46"/>
        <v>0</v>
      </c>
      <c r="K103" s="241">
        <f t="shared" si="46"/>
        <v>0</v>
      </c>
      <c r="L103" s="241">
        <f t="shared" si="46"/>
        <v>0</v>
      </c>
      <c r="M103" s="241">
        <f t="shared" si="46"/>
        <v>0</v>
      </c>
      <c r="N103" s="241">
        <f t="shared" si="46"/>
        <v>17400</v>
      </c>
      <c r="O103" s="241">
        <f t="shared" si="46"/>
        <v>0</v>
      </c>
      <c r="P103" s="241">
        <f t="shared" si="46"/>
        <v>0</v>
      </c>
      <c r="Q103" s="241">
        <f t="shared" si="46"/>
        <v>10450</v>
      </c>
      <c r="R103" s="241">
        <f t="shared" si="46"/>
        <v>6950</v>
      </c>
    </row>
    <row r="104" spans="1:18" ht="25.5">
      <c r="A104" s="212" t="s">
        <v>566</v>
      </c>
      <c r="B104" s="213">
        <v>628</v>
      </c>
      <c r="C104" s="243">
        <v>5279</v>
      </c>
      <c r="D104" s="205">
        <f aca="true" t="shared" si="47" ref="D104:H106">SUM(I104+N104)</f>
        <v>5279</v>
      </c>
      <c r="E104" s="205">
        <f t="shared" si="47"/>
        <v>0</v>
      </c>
      <c r="F104" s="205">
        <f t="shared" si="47"/>
        <v>0</v>
      </c>
      <c r="G104" s="205">
        <f t="shared" si="47"/>
        <v>5279</v>
      </c>
      <c r="H104" s="205">
        <f t="shared" si="47"/>
        <v>0</v>
      </c>
      <c r="I104" s="205">
        <f>SUM(J104:M104)</f>
        <v>0</v>
      </c>
      <c r="J104" s="226"/>
      <c r="K104" s="226"/>
      <c r="L104" s="226"/>
      <c r="M104" s="226"/>
      <c r="N104" s="205">
        <f>SUM(O104:R104)</f>
        <v>5279</v>
      </c>
      <c r="O104" s="226"/>
      <c r="P104" s="226"/>
      <c r="Q104" s="227">
        <v>5279</v>
      </c>
      <c r="R104" s="226"/>
    </row>
    <row r="105" spans="1:18" ht="25.5">
      <c r="A105" s="212" t="s">
        <v>567</v>
      </c>
      <c r="B105" s="213">
        <v>628</v>
      </c>
      <c r="C105" s="243">
        <v>5171</v>
      </c>
      <c r="D105" s="205">
        <f t="shared" si="47"/>
        <v>5171</v>
      </c>
      <c r="E105" s="205">
        <f t="shared" si="47"/>
        <v>0</v>
      </c>
      <c r="F105" s="205">
        <f t="shared" si="47"/>
        <v>0</v>
      </c>
      <c r="G105" s="205">
        <f t="shared" si="47"/>
        <v>5171</v>
      </c>
      <c r="H105" s="205">
        <f t="shared" si="47"/>
        <v>0</v>
      </c>
      <c r="I105" s="205">
        <f>SUM(J105:M105)</f>
        <v>0</v>
      </c>
      <c r="J105" s="226"/>
      <c r="K105" s="226"/>
      <c r="L105" s="226"/>
      <c r="M105" s="226"/>
      <c r="N105" s="205">
        <f>SUM(O105:R105)</f>
        <v>5171</v>
      </c>
      <c r="O105" s="226"/>
      <c r="P105" s="226"/>
      <c r="Q105" s="227">
        <v>5171</v>
      </c>
      <c r="R105" s="226"/>
    </row>
    <row r="106" spans="1:18" ht="25.5">
      <c r="A106" s="207" t="s">
        <v>568</v>
      </c>
      <c r="B106" s="208">
        <v>629</v>
      </c>
      <c r="C106" s="227">
        <v>7100</v>
      </c>
      <c r="D106" s="205">
        <f t="shared" si="47"/>
        <v>6950</v>
      </c>
      <c r="E106" s="205">
        <f t="shared" si="47"/>
        <v>0</v>
      </c>
      <c r="F106" s="205">
        <f t="shared" si="47"/>
        <v>0</v>
      </c>
      <c r="G106" s="205">
        <f t="shared" si="47"/>
        <v>0</v>
      </c>
      <c r="H106" s="205">
        <f t="shared" si="47"/>
        <v>6950</v>
      </c>
      <c r="I106" s="205">
        <f>SUM(J106:M106)</f>
        <v>0</v>
      </c>
      <c r="J106" s="226"/>
      <c r="K106" s="226"/>
      <c r="L106" s="226"/>
      <c r="M106" s="226"/>
      <c r="N106" s="205">
        <f>SUM(O106:R106)</f>
        <v>6950</v>
      </c>
      <c r="O106" s="226"/>
      <c r="P106" s="226"/>
      <c r="Q106" s="227"/>
      <c r="R106" s="226">
        <v>6950</v>
      </c>
    </row>
    <row r="107" spans="1:18" ht="12.75">
      <c r="A107" s="206">
        <v>5205</v>
      </c>
      <c r="B107" s="211"/>
      <c r="C107" s="240">
        <f>C108+C109</f>
        <v>4272</v>
      </c>
      <c r="D107" s="241">
        <f aca="true" t="shared" si="48" ref="D107:R107">D108+D109</f>
        <v>4272</v>
      </c>
      <c r="E107" s="241">
        <f t="shared" si="48"/>
        <v>0</v>
      </c>
      <c r="F107" s="241">
        <f t="shared" si="48"/>
        <v>4272</v>
      </c>
      <c r="G107" s="241">
        <f t="shared" si="48"/>
        <v>0</v>
      </c>
      <c r="H107" s="241">
        <f t="shared" si="48"/>
        <v>0</v>
      </c>
      <c r="I107" s="241">
        <f t="shared" si="48"/>
        <v>0</v>
      </c>
      <c r="J107" s="241">
        <f t="shared" si="48"/>
        <v>0</v>
      </c>
      <c r="K107" s="241">
        <f t="shared" si="48"/>
        <v>0</v>
      </c>
      <c r="L107" s="241">
        <f t="shared" si="48"/>
        <v>0</v>
      </c>
      <c r="M107" s="241">
        <f t="shared" si="48"/>
        <v>0</v>
      </c>
      <c r="N107" s="241">
        <f t="shared" si="48"/>
        <v>4272</v>
      </c>
      <c r="O107" s="241">
        <f t="shared" si="48"/>
        <v>0</v>
      </c>
      <c r="P107" s="241">
        <f t="shared" si="48"/>
        <v>4272</v>
      </c>
      <c r="Q107" s="241">
        <f t="shared" si="48"/>
        <v>0</v>
      </c>
      <c r="R107" s="241">
        <f t="shared" si="48"/>
        <v>0</v>
      </c>
    </row>
    <row r="108" spans="1:18" ht="12.75">
      <c r="A108" s="207" t="s">
        <v>625</v>
      </c>
      <c r="B108" s="208">
        <v>622</v>
      </c>
      <c r="C108" s="227">
        <v>2904</v>
      </c>
      <c r="D108" s="205">
        <f aca="true" t="shared" si="49" ref="D108:H109">SUM(I108+N108)</f>
        <v>2904</v>
      </c>
      <c r="E108" s="205">
        <f t="shared" si="49"/>
        <v>0</v>
      </c>
      <c r="F108" s="205">
        <f t="shared" si="49"/>
        <v>2904</v>
      </c>
      <c r="G108" s="205">
        <f t="shared" si="49"/>
        <v>0</v>
      </c>
      <c r="H108" s="205">
        <f t="shared" si="49"/>
        <v>0</v>
      </c>
      <c r="I108" s="205">
        <f>SUM(J108:M108)</f>
        <v>0</v>
      </c>
      <c r="J108" s="226"/>
      <c r="K108" s="226"/>
      <c r="L108" s="226"/>
      <c r="M108" s="226"/>
      <c r="N108" s="205">
        <f>SUM(O108:R108)</f>
        <v>2904</v>
      </c>
      <c r="O108" s="226"/>
      <c r="P108" s="226">
        <v>2904</v>
      </c>
      <c r="Q108" s="227"/>
      <c r="R108" s="226"/>
    </row>
    <row r="109" spans="1:18" ht="12.75">
      <c r="A109" s="207" t="s">
        <v>626</v>
      </c>
      <c r="B109" s="208">
        <v>622</v>
      </c>
      <c r="C109" s="227">
        <v>1368</v>
      </c>
      <c r="D109" s="205">
        <f t="shared" si="49"/>
        <v>1368</v>
      </c>
      <c r="E109" s="205">
        <f t="shared" si="49"/>
        <v>0</v>
      </c>
      <c r="F109" s="205">
        <f t="shared" si="49"/>
        <v>1368</v>
      </c>
      <c r="G109" s="205">
        <f t="shared" si="49"/>
        <v>0</v>
      </c>
      <c r="H109" s="205">
        <f t="shared" si="49"/>
        <v>0</v>
      </c>
      <c r="I109" s="205">
        <f>SUM(J109:M109)</f>
        <v>0</v>
      </c>
      <c r="J109" s="226"/>
      <c r="K109" s="226"/>
      <c r="L109" s="226"/>
      <c r="M109" s="226"/>
      <c r="N109" s="205">
        <f>SUM(O109:R109)</f>
        <v>1368</v>
      </c>
      <c r="O109" s="226"/>
      <c r="P109" s="226">
        <v>1368</v>
      </c>
      <c r="Q109" s="227"/>
      <c r="R109" s="226"/>
    </row>
    <row r="110" spans="1:18" ht="12.75">
      <c r="A110" s="206">
        <v>5206</v>
      </c>
      <c r="B110" s="211"/>
      <c r="C110" s="240">
        <f>C111+C112</f>
        <v>48311</v>
      </c>
      <c r="D110" s="241">
        <f aca="true" t="shared" si="50" ref="D110:R110">D111+D112</f>
        <v>1380</v>
      </c>
      <c r="E110" s="241">
        <f t="shared" si="50"/>
        <v>0</v>
      </c>
      <c r="F110" s="241">
        <f t="shared" si="50"/>
        <v>1380</v>
      </c>
      <c r="G110" s="241">
        <f t="shared" si="50"/>
        <v>0</v>
      </c>
      <c r="H110" s="241">
        <f t="shared" si="50"/>
        <v>0</v>
      </c>
      <c r="I110" s="241">
        <f t="shared" si="50"/>
        <v>0</v>
      </c>
      <c r="J110" s="241">
        <f>J111+J112</f>
        <v>0</v>
      </c>
      <c r="K110" s="241">
        <f t="shared" si="50"/>
        <v>0</v>
      </c>
      <c r="L110" s="241">
        <f t="shared" si="50"/>
        <v>0</v>
      </c>
      <c r="M110" s="241">
        <f t="shared" si="50"/>
        <v>0</v>
      </c>
      <c r="N110" s="241">
        <f t="shared" si="50"/>
        <v>1380</v>
      </c>
      <c r="O110" s="241">
        <f t="shared" si="50"/>
        <v>0</v>
      </c>
      <c r="P110" s="241">
        <f t="shared" si="50"/>
        <v>1380</v>
      </c>
      <c r="Q110" s="241">
        <f t="shared" si="50"/>
        <v>0</v>
      </c>
      <c r="R110" s="241">
        <f t="shared" si="50"/>
        <v>0</v>
      </c>
    </row>
    <row r="111" spans="1:18" ht="25.5">
      <c r="A111" s="207" t="s">
        <v>571</v>
      </c>
      <c r="B111" s="208">
        <v>619</v>
      </c>
      <c r="C111" s="227">
        <v>1656</v>
      </c>
      <c r="D111" s="205">
        <f aca="true" t="shared" si="51" ref="D111:H112">SUM(I111+N111)</f>
        <v>1380</v>
      </c>
      <c r="E111" s="205">
        <f t="shared" si="51"/>
        <v>0</v>
      </c>
      <c r="F111" s="205">
        <f t="shared" si="51"/>
        <v>1380</v>
      </c>
      <c r="G111" s="205">
        <f t="shared" si="51"/>
        <v>0</v>
      </c>
      <c r="H111" s="205">
        <f t="shared" si="51"/>
        <v>0</v>
      </c>
      <c r="I111" s="205">
        <f>SUM(J111:M111)</f>
        <v>0</v>
      </c>
      <c r="J111" s="226"/>
      <c r="K111" s="226"/>
      <c r="L111" s="226"/>
      <c r="M111" s="226"/>
      <c r="N111" s="205">
        <f>SUM(O111:R111)</f>
        <v>1380</v>
      </c>
      <c r="O111" s="226"/>
      <c r="P111" s="223">
        <v>1380</v>
      </c>
      <c r="Q111" s="226"/>
      <c r="R111" s="226"/>
    </row>
    <row r="112" spans="1:18" ht="12.75">
      <c r="A112" s="212" t="s">
        <v>572</v>
      </c>
      <c r="B112" s="213">
        <v>629</v>
      </c>
      <c r="C112" s="243">
        <v>46655</v>
      </c>
      <c r="D112" s="205">
        <f t="shared" si="51"/>
        <v>0</v>
      </c>
      <c r="E112" s="205">
        <f t="shared" si="51"/>
        <v>0</v>
      </c>
      <c r="F112" s="205">
        <f t="shared" si="51"/>
        <v>0</v>
      </c>
      <c r="G112" s="205">
        <f t="shared" si="51"/>
        <v>0</v>
      </c>
      <c r="H112" s="205">
        <f t="shared" si="51"/>
        <v>0</v>
      </c>
      <c r="I112" s="205">
        <f>SUM(J112:M112)</f>
        <v>0</v>
      </c>
      <c r="J112" s="226"/>
      <c r="K112" s="226"/>
      <c r="L112" s="226"/>
      <c r="M112" s="226"/>
      <c r="N112" s="205">
        <f>SUM(O112:R112)</f>
        <v>0</v>
      </c>
      <c r="O112" s="226"/>
      <c r="P112" s="255"/>
      <c r="Q112" s="226"/>
      <c r="R112" s="226"/>
    </row>
    <row r="113" spans="1:18" ht="25.5">
      <c r="A113" s="203" t="s">
        <v>540</v>
      </c>
      <c r="B113" s="204"/>
      <c r="C113" s="240">
        <f aca="true" t="shared" si="52" ref="C113:R113">C121+C119+C116+C114</f>
        <v>591222</v>
      </c>
      <c r="D113" s="241">
        <f t="shared" si="52"/>
        <v>426762</v>
      </c>
      <c r="E113" s="241">
        <f t="shared" si="52"/>
        <v>106200</v>
      </c>
      <c r="F113" s="241">
        <f t="shared" si="52"/>
        <v>320562</v>
      </c>
      <c r="G113" s="241">
        <f t="shared" si="52"/>
        <v>0</v>
      </c>
      <c r="H113" s="241">
        <f t="shared" si="52"/>
        <v>0</v>
      </c>
      <c r="I113" s="241">
        <f t="shared" si="52"/>
        <v>0</v>
      </c>
      <c r="J113" s="241">
        <f t="shared" si="52"/>
        <v>0</v>
      </c>
      <c r="K113" s="241">
        <f t="shared" si="52"/>
        <v>0</v>
      </c>
      <c r="L113" s="241">
        <f t="shared" si="52"/>
        <v>0</v>
      </c>
      <c r="M113" s="241">
        <f t="shared" si="52"/>
        <v>0</v>
      </c>
      <c r="N113" s="241">
        <f t="shared" si="52"/>
        <v>426762</v>
      </c>
      <c r="O113" s="241">
        <f t="shared" si="52"/>
        <v>106200</v>
      </c>
      <c r="P113" s="241">
        <f t="shared" si="52"/>
        <v>320562</v>
      </c>
      <c r="Q113" s="241">
        <f t="shared" si="52"/>
        <v>0</v>
      </c>
      <c r="R113" s="241">
        <f t="shared" si="52"/>
        <v>0</v>
      </c>
    </row>
    <row r="114" spans="1:18" ht="12.75">
      <c r="A114" s="206">
        <v>5202</v>
      </c>
      <c r="B114" s="204"/>
      <c r="C114" s="240">
        <f>C115</f>
        <v>315000</v>
      </c>
      <c r="D114" s="205">
        <f>SUM(I114+N114)</f>
        <v>314697</v>
      </c>
      <c r="E114" s="241">
        <f aca="true" t="shared" si="53" ref="E114:R114">E115</f>
        <v>0</v>
      </c>
      <c r="F114" s="241">
        <f t="shared" si="53"/>
        <v>314697</v>
      </c>
      <c r="G114" s="241">
        <f t="shared" si="53"/>
        <v>0</v>
      </c>
      <c r="H114" s="241">
        <f t="shared" si="53"/>
        <v>0</v>
      </c>
      <c r="I114" s="241">
        <f t="shared" si="53"/>
        <v>0</v>
      </c>
      <c r="J114" s="241">
        <f t="shared" si="53"/>
        <v>0</v>
      </c>
      <c r="K114" s="241">
        <f t="shared" si="53"/>
        <v>0</v>
      </c>
      <c r="L114" s="241">
        <f t="shared" si="53"/>
        <v>0</v>
      </c>
      <c r="M114" s="241">
        <f t="shared" si="53"/>
        <v>0</v>
      </c>
      <c r="N114" s="205">
        <f t="shared" si="53"/>
        <v>314697</v>
      </c>
      <c r="O114" s="241">
        <f t="shared" si="53"/>
        <v>0</v>
      </c>
      <c r="P114" s="241">
        <f t="shared" si="53"/>
        <v>314697</v>
      </c>
      <c r="Q114" s="241">
        <f t="shared" si="53"/>
        <v>0</v>
      </c>
      <c r="R114" s="241">
        <f t="shared" si="53"/>
        <v>0</v>
      </c>
    </row>
    <row r="115" spans="1:18" ht="12.75">
      <c r="A115" s="207" t="s">
        <v>627</v>
      </c>
      <c r="B115" s="208">
        <v>714</v>
      </c>
      <c r="C115" s="227">
        <v>315000</v>
      </c>
      <c r="D115" s="205">
        <f>SUM(I115+N115)</f>
        <v>314697</v>
      </c>
      <c r="E115" s="205">
        <f>SUM(J115+O115)</f>
        <v>0</v>
      </c>
      <c r="F115" s="205">
        <f>SUM(K115+P115)</f>
        <v>314697</v>
      </c>
      <c r="G115" s="205">
        <f>SUM(L115+Q115)</f>
        <v>0</v>
      </c>
      <c r="H115" s="205">
        <f>SUM(M115+R115)</f>
        <v>0</v>
      </c>
      <c r="I115" s="205">
        <f>SUM(J115:M115)</f>
        <v>0</v>
      </c>
      <c r="J115" s="226"/>
      <c r="K115" s="226"/>
      <c r="L115" s="226"/>
      <c r="M115" s="226"/>
      <c r="N115" s="205">
        <f>SUM(O115:R115)</f>
        <v>314697</v>
      </c>
      <c r="O115" s="226"/>
      <c r="P115" s="226">
        <v>314697</v>
      </c>
      <c r="Q115" s="226"/>
      <c r="R115" s="226"/>
    </row>
    <row r="116" spans="1:18" ht="12.75">
      <c r="A116" s="206">
        <v>5203</v>
      </c>
      <c r="B116" s="204"/>
      <c r="C116" s="240">
        <f>C117+C118</f>
        <v>9222</v>
      </c>
      <c r="D116" s="241">
        <f aca="true" t="shared" si="54" ref="D116:R116">D117+D118</f>
        <v>4200</v>
      </c>
      <c r="E116" s="241">
        <f t="shared" si="54"/>
        <v>0</v>
      </c>
      <c r="F116" s="241">
        <f t="shared" si="54"/>
        <v>4200</v>
      </c>
      <c r="G116" s="241">
        <f t="shared" si="54"/>
        <v>0</v>
      </c>
      <c r="H116" s="241">
        <f t="shared" si="54"/>
        <v>0</v>
      </c>
      <c r="I116" s="241">
        <f t="shared" si="54"/>
        <v>0</v>
      </c>
      <c r="J116" s="241">
        <f t="shared" si="54"/>
        <v>0</v>
      </c>
      <c r="K116" s="241">
        <f t="shared" si="54"/>
        <v>0</v>
      </c>
      <c r="L116" s="241">
        <f t="shared" si="54"/>
        <v>0</v>
      </c>
      <c r="M116" s="241">
        <f t="shared" si="54"/>
        <v>0</v>
      </c>
      <c r="N116" s="241">
        <f t="shared" si="54"/>
        <v>4200</v>
      </c>
      <c r="O116" s="241">
        <f t="shared" si="54"/>
        <v>0</v>
      </c>
      <c r="P116" s="241">
        <f t="shared" si="54"/>
        <v>4200</v>
      </c>
      <c r="Q116" s="241">
        <f t="shared" si="54"/>
        <v>0</v>
      </c>
      <c r="R116" s="241">
        <f t="shared" si="54"/>
        <v>0</v>
      </c>
    </row>
    <row r="117" spans="1:18" ht="25.5">
      <c r="A117" s="212" t="s">
        <v>574</v>
      </c>
      <c r="B117" s="213">
        <v>759</v>
      </c>
      <c r="C117" s="243">
        <v>5022</v>
      </c>
      <c r="D117" s="205">
        <f aca="true" t="shared" si="55" ref="D117:H118">SUM(I117+N117)</f>
        <v>0</v>
      </c>
      <c r="E117" s="205">
        <f t="shared" si="55"/>
        <v>0</v>
      </c>
      <c r="F117" s="205">
        <f t="shared" si="55"/>
        <v>0</v>
      </c>
      <c r="G117" s="205">
        <f t="shared" si="55"/>
        <v>0</v>
      </c>
      <c r="H117" s="205">
        <f t="shared" si="55"/>
        <v>0</v>
      </c>
      <c r="I117" s="205">
        <f>SUM(J117:M117)</f>
        <v>0</v>
      </c>
      <c r="J117" s="226"/>
      <c r="K117" s="226"/>
      <c r="L117" s="226"/>
      <c r="M117" s="226"/>
      <c r="N117" s="205">
        <f>SUM(O117:R117)</f>
        <v>0</v>
      </c>
      <c r="O117" s="226"/>
      <c r="P117" s="226"/>
      <c r="Q117" s="226"/>
      <c r="R117" s="226"/>
    </row>
    <row r="118" spans="1:18" ht="12.75">
      <c r="A118" s="207" t="s">
        <v>575</v>
      </c>
      <c r="B118" s="208">
        <v>714</v>
      </c>
      <c r="C118" s="227">
        <v>4200</v>
      </c>
      <c r="D118" s="205">
        <f t="shared" si="55"/>
        <v>4200</v>
      </c>
      <c r="E118" s="205">
        <f t="shared" si="55"/>
        <v>0</v>
      </c>
      <c r="F118" s="205">
        <f t="shared" si="55"/>
        <v>4200</v>
      </c>
      <c r="G118" s="205">
        <f t="shared" si="55"/>
        <v>0</v>
      </c>
      <c r="H118" s="205">
        <f t="shared" si="55"/>
        <v>0</v>
      </c>
      <c r="I118" s="205">
        <f>SUM(J118:M118)</f>
        <v>0</v>
      </c>
      <c r="J118" s="226"/>
      <c r="K118" s="226"/>
      <c r="L118" s="226"/>
      <c r="M118" s="226"/>
      <c r="N118" s="205">
        <f>SUM(O118:R118)</f>
        <v>4200</v>
      </c>
      <c r="O118" s="226"/>
      <c r="P118" s="226">
        <v>4200</v>
      </c>
      <c r="Q118" s="226"/>
      <c r="R118" s="226"/>
    </row>
    <row r="119" spans="1:18" ht="12.75">
      <c r="A119" s="206">
        <v>5204</v>
      </c>
      <c r="B119" s="211"/>
      <c r="C119" s="240">
        <f>C120</f>
        <v>7000</v>
      </c>
      <c r="D119" s="241">
        <f aca="true" t="shared" si="56" ref="D119:R119">D120</f>
        <v>0</v>
      </c>
      <c r="E119" s="241">
        <f t="shared" si="56"/>
        <v>0</v>
      </c>
      <c r="F119" s="241">
        <f t="shared" si="56"/>
        <v>0</v>
      </c>
      <c r="G119" s="241">
        <f t="shared" si="56"/>
        <v>0</v>
      </c>
      <c r="H119" s="241">
        <f t="shared" si="56"/>
        <v>0</v>
      </c>
      <c r="I119" s="241">
        <f t="shared" si="56"/>
        <v>0</v>
      </c>
      <c r="J119" s="241">
        <f t="shared" si="56"/>
        <v>0</v>
      </c>
      <c r="K119" s="241">
        <f t="shared" si="56"/>
        <v>0</v>
      </c>
      <c r="L119" s="241">
        <f t="shared" si="56"/>
        <v>0</v>
      </c>
      <c r="M119" s="241">
        <f t="shared" si="56"/>
        <v>0</v>
      </c>
      <c r="N119" s="241">
        <f t="shared" si="56"/>
        <v>0</v>
      </c>
      <c r="O119" s="241">
        <f t="shared" si="56"/>
        <v>0</v>
      </c>
      <c r="P119" s="241">
        <f t="shared" si="56"/>
        <v>0</v>
      </c>
      <c r="Q119" s="241">
        <f t="shared" si="56"/>
        <v>0</v>
      </c>
      <c r="R119" s="241">
        <f t="shared" si="56"/>
        <v>0</v>
      </c>
    </row>
    <row r="120" spans="1:18" ht="12.75">
      <c r="A120" s="207" t="s">
        <v>576</v>
      </c>
      <c r="B120" s="208">
        <v>714</v>
      </c>
      <c r="C120" s="227">
        <v>7000</v>
      </c>
      <c r="D120" s="205">
        <f>SUM(I120+N120)</f>
        <v>0</v>
      </c>
      <c r="E120" s="205">
        <f>SUM(J120+O120)</f>
        <v>0</v>
      </c>
      <c r="F120" s="205">
        <f>SUM(K120+P120)</f>
        <v>0</v>
      </c>
      <c r="G120" s="205">
        <f>SUM(L120+Q120)</f>
        <v>0</v>
      </c>
      <c r="H120" s="205">
        <f>SUM(M120+R120)</f>
        <v>0</v>
      </c>
      <c r="I120" s="205">
        <f>SUM(J120:M120)</f>
        <v>0</v>
      </c>
      <c r="J120" s="215"/>
      <c r="K120" s="215"/>
      <c r="L120" s="215"/>
      <c r="M120" s="215"/>
      <c r="N120" s="205">
        <f>SUM(O120:R120)</f>
        <v>0</v>
      </c>
      <c r="O120" s="215"/>
      <c r="P120" s="215"/>
      <c r="Q120" s="215"/>
      <c r="R120" s="215"/>
    </row>
    <row r="121" spans="1:18" ht="12.75">
      <c r="A121" s="206">
        <v>5206</v>
      </c>
      <c r="B121" s="211"/>
      <c r="C121" s="240">
        <f>C122+C123</f>
        <v>260000</v>
      </c>
      <c r="D121" s="240">
        <f aca="true" t="shared" si="57" ref="D121:R121">D122+D123</f>
        <v>107865</v>
      </c>
      <c r="E121" s="240">
        <f t="shared" si="57"/>
        <v>106200</v>
      </c>
      <c r="F121" s="240">
        <f t="shared" si="57"/>
        <v>1665</v>
      </c>
      <c r="G121" s="240">
        <f t="shared" si="57"/>
        <v>0</v>
      </c>
      <c r="H121" s="240">
        <f t="shared" si="57"/>
        <v>0</v>
      </c>
      <c r="I121" s="240">
        <f t="shared" si="57"/>
        <v>0</v>
      </c>
      <c r="J121" s="240">
        <f t="shared" si="57"/>
        <v>0</v>
      </c>
      <c r="K121" s="240">
        <f t="shared" si="57"/>
        <v>0</v>
      </c>
      <c r="L121" s="240">
        <f t="shared" si="57"/>
        <v>0</v>
      </c>
      <c r="M121" s="240">
        <f t="shared" si="57"/>
        <v>0</v>
      </c>
      <c r="N121" s="240">
        <f t="shared" si="57"/>
        <v>107865</v>
      </c>
      <c r="O121" s="240">
        <f t="shared" si="57"/>
        <v>106200</v>
      </c>
      <c r="P121" s="240">
        <f t="shared" si="57"/>
        <v>1665</v>
      </c>
      <c r="Q121" s="240">
        <f t="shared" si="57"/>
        <v>0</v>
      </c>
      <c r="R121" s="240">
        <f t="shared" si="57"/>
        <v>0</v>
      </c>
    </row>
    <row r="122" spans="1:18" ht="12.75">
      <c r="A122" s="207" t="s">
        <v>577</v>
      </c>
      <c r="B122" s="208">
        <v>714</v>
      </c>
      <c r="C122" s="227">
        <v>60000</v>
      </c>
      <c r="D122" s="205">
        <f aca="true" t="shared" si="58" ref="D122:H123">SUM(I122+N122)</f>
        <v>0</v>
      </c>
      <c r="E122" s="205">
        <f t="shared" si="58"/>
        <v>0</v>
      </c>
      <c r="F122" s="205">
        <f t="shared" si="58"/>
        <v>0</v>
      </c>
      <c r="G122" s="205">
        <f t="shared" si="58"/>
        <v>0</v>
      </c>
      <c r="H122" s="205">
        <f t="shared" si="58"/>
        <v>0</v>
      </c>
      <c r="I122" s="205">
        <f>SUM(J122:M122)</f>
        <v>0</v>
      </c>
      <c r="J122" s="226"/>
      <c r="K122" s="226"/>
      <c r="L122" s="226"/>
      <c r="M122" s="226"/>
      <c r="N122" s="205">
        <f>SUM(O122:R122)</f>
        <v>0</v>
      </c>
      <c r="O122" s="226"/>
      <c r="P122" s="226"/>
      <c r="Q122" s="226"/>
      <c r="R122" s="226"/>
    </row>
    <row r="123" spans="1:18" ht="25.5">
      <c r="A123" s="249" t="s">
        <v>578</v>
      </c>
      <c r="B123" s="250">
        <v>714</v>
      </c>
      <c r="C123" s="251">
        <v>200000</v>
      </c>
      <c r="D123" s="205">
        <f t="shared" si="58"/>
        <v>107865</v>
      </c>
      <c r="E123" s="205">
        <f t="shared" si="58"/>
        <v>106200</v>
      </c>
      <c r="F123" s="205">
        <f t="shared" si="58"/>
        <v>1665</v>
      </c>
      <c r="G123" s="205">
        <f t="shared" si="58"/>
        <v>0</v>
      </c>
      <c r="H123" s="205">
        <f t="shared" si="58"/>
        <v>0</v>
      </c>
      <c r="I123" s="205">
        <f>SUM(J123:M123)</f>
        <v>0</v>
      </c>
      <c r="J123" s="226"/>
      <c r="K123" s="226"/>
      <c r="L123" s="226"/>
      <c r="M123" s="226"/>
      <c r="N123" s="205">
        <f>SUM(O123:R123)</f>
        <v>107865</v>
      </c>
      <c r="O123" s="227">
        <v>106200</v>
      </c>
      <c r="P123" s="226">
        <v>1665</v>
      </c>
      <c r="Q123" s="226"/>
      <c r="R123" s="226"/>
    </row>
    <row r="124" spans="1:18" ht="25.5">
      <c r="A124" s="203" t="s">
        <v>542</v>
      </c>
      <c r="B124" s="211"/>
      <c r="C124" s="240">
        <f>C127+C125</f>
        <v>245064</v>
      </c>
      <c r="D124" s="241">
        <f aca="true" t="shared" si="59" ref="D124:R124">D127+D125</f>
        <v>244143</v>
      </c>
      <c r="E124" s="241">
        <f t="shared" si="59"/>
        <v>0</v>
      </c>
      <c r="F124" s="241">
        <f t="shared" si="59"/>
        <v>244143</v>
      </c>
      <c r="G124" s="241">
        <f t="shared" si="59"/>
        <v>0</v>
      </c>
      <c r="H124" s="241">
        <f t="shared" si="59"/>
        <v>0</v>
      </c>
      <c r="I124" s="241">
        <f t="shared" si="59"/>
        <v>0</v>
      </c>
      <c r="J124" s="241">
        <f t="shared" si="59"/>
        <v>0</v>
      </c>
      <c r="K124" s="241">
        <f t="shared" si="59"/>
        <v>0</v>
      </c>
      <c r="L124" s="241">
        <f t="shared" si="59"/>
        <v>0</v>
      </c>
      <c r="M124" s="241">
        <f t="shared" si="59"/>
        <v>0</v>
      </c>
      <c r="N124" s="241">
        <f t="shared" si="59"/>
        <v>244143</v>
      </c>
      <c r="O124" s="241">
        <f t="shared" si="59"/>
        <v>0</v>
      </c>
      <c r="P124" s="241">
        <f t="shared" si="59"/>
        <v>244143</v>
      </c>
      <c r="Q124" s="241">
        <f t="shared" si="59"/>
        <v>0</v>
      </c>
      <c r="R124" s="241">
        <f t="shared" si="59"/>
        <v>0</v>
      </c>
    </row>
    <row r="125" spans="1:18" ht="12.75">
      <c r="A125" s="206">
        <v>5205</v>
      </c>
      <c r="B125" s="211"/>
      <c r="C125" s="240">
        <f>C126</f>
        <v>5064</v>
      </c>
      <c r="D125" s="241">
        <f aca="true" t="shared" si="60" ref="D125:R125">D126</f>
        <v>5064</v>
      </c>
      <c r="E125" s="241">
        <f t="shared" si="60"/>
        <v>0</v>
      </c>
      <c r="F125" s="241">
        <f t="shared" si="60"/>
        <v>5064</v>
      </c>
      <c r="G125" s="241">
        <f t="shared" si="60"/>
        <v>0</v>
      </c>
      <c r="H125" s="241">
        <f t="shared" si="60"/>
        <v>0</v>
      </c>
      <c r="I125" s="241">
        <f t="shared" si="60"/>
        <v>0</v>
      </c>
      <c r="J125" s="241">
        <f t="shared" si="60"/>
        <v>0</v>
      </c>
      <c r="K125" s="241">
        <f t="shared" si="60"/>
        <v>0</v>
      </c>
      <c r="L125" s="241">
        <f t="shared" si="60"/>
        <v>0</v>
      </c>
      <c r="M125" s="241">
        <f t="shared" si="60"/>
        <v>0</v>
      </c>
      <c r="N125" s="241">
        <f t="shared" si="60"/>
        <v>5064</v>
      </c>
      <c r="O125" s="241">
        <f t="shared" si="60"/>
        <v>0</v>
      </c>
      <c r="P125" s="241">
        <f t="shared" si="60"/>
        <v>5064</v>
      </c>
      <c r="Q125" s="241">
        <f t="shared" si="60"/>
        <v>0</v>
      </c>
      <c r="R125" s="241">
        <f t="shared" si="60"/>
        <v>0</v>
      </c>
    </row>
    <row r="126" spans="1:18" ht="12.75">
      <c r="A126" s="207" t="s">
        <v>628</v>
      </c>
      <c r="B126" s="208">
        <v>898</v>
      </c>
      <c r="C126" s="227">
        <v>5064</v>
      </c>
      <c r="D126" s="205">
        <f>SUM(I126+N126)</f>
        <v>5064</v>
      </c>
      <c r="E126" s="205">
        <f>SUM(J126+O126)</f>
        <v>0</v>
      </c>
      <c r="F126" s="205">
        <f>SUM(K126+P126)</f>
        <v>5064</v>
      </c>
      <c r="G126" s="205">
        <f>SUM(L126+Q126)</f>
        <v>0</v>
      </c>
      <c r="H126" s="205">
        <f>SUM(M126+R126)</f>
        <v>0</v>
      </c>
      <c r="I126" s="205">
        <f>SUM(J126:M126)</f>
        <v>0</v>
      </c>
      <c r="J126" s="226"/>
      <c r="K126" s="226"/>
      <c r="L126" s="226"/>
      <c r="M126" s="226"/>
      <c r="N126" s="205">
        <f>SUM(O126:R126)</f>
        <v>5064</v>
      </c>
      <c r="O126" s="226"/>
      <c r="P126" s="226">
        <v>5064</v>
      </c>
      <c r="Q126" s="226"/>
      <c r="R126" s="226"/>
    </row>
    <row r="127" spans="1:18" ht="12.75">
      <c r="A127" s="206">
        <v>5206</v>
      </c>
      <c r="B127" s="211"/>
      <c r="C127" s="240">
        <f>C128</f>
        <v>240000</v>
      </c>
      <c r="D127" s="241">
        <f aca="true" t="shared" si="61" ref="D127:R127">D128</f>
        <v>239079</v>
      </c>
      <c r="E127" s="241">
        <f t="shared" si="61"/>
        <v>0</v>
      </c>
      <c r="F127" s="241">
        <f t="shared" si="61"/>
        <v>239079</v>
      </c>
      <c r="G127" s="241">
        <f t="shared" si="61"/>
        <v>0</v>
      </c>
      <c r="H127" s="241">
        <f t="shared" si="61"/>
        <v>0</v>
      </c>
      <c r="I127" s="241">
        <f t="shared" si="61"/>
        <v>0</v>
      </c>
      <c r="J127" s="241">
        <f t="shared" si="61"/>
        <v>0</v>
      </c>
      <c r="K127" s="241">
        <f t="shared" si="61"/>
        <v>0</v>
      </c>
      <c r="L127" s="241">
        <f t="shared" si="61"/>
        <v>0</v>
      </c>
      <c r="M127" s="241">
        <f t="shared" si="61"/>
        <v>0</v>
      </c>
      <c r="N127" s="241">
        <f t="shared" si="61"/>
        <v>239079</v>
      </c>
      <c r="O127" s="241">
        <f t="shared" si="61"/>
        <v>0</v>
      </c>
      <c r="P127" s="241">
        <f t="shared" si="61"/>
        <v>239079</v>
      </c>
      <c r="Q127" s="241">
        <f t="shared" si="61"/>
        <v>0</v>
      </c>
      <c r="R127" s="241">
        <f t="shared" si="61"/>
        <v>0</v>
      </c>
    </row>
    <row r="128" spans="1:18" ht="12.75">
      <c r="A128" s="207" t="s">
        <v>629</v>
      </c>
      <c r="B128" s="208">
        <v>865</v>
      </c>
      <c r="C128" s="227">
        <v>240000</v>
      </c>
      <c r="D128" s="205">
        <f>SUM(I128+N128)</f>
        <v>239079</v>
      </c>
      <c r="E128" s="205">
        <f>SUM(J128+O128)</f>
        <v>0</v>
      </c>
      <c r="F128" s="205">
        <f>SUM(K128+P128)</f>
        <v>239079</v>
      </c>
      <c r="G128" s="205">
        <f>SUM(L128+Q128)</f>
        <v>0</v>
      </c>
      <c r="H128" s="205">
        <f>SUM(M128+R128)</f>
        <v>0</v>
      </c>
      <c r="I128" s="205">
        <f>SUM(J128:M128)</f>
        <v>0</v>
      </c>
      <c r="J128" s="226"/>
      <c r="K128" s="226"/>
      <c r="L128" s="226"/>
      <c r="M128" s="226"/>
      <c r="N128" s="205">
        <f>SUM(O128:R128)</f>
        <v>239079</v>
      </c>
      <c r="O128" s="226"/>
      <c r="P128" s="226">
        <v>239079</v>
      </c>
      <c r="Q128" s="226"/>
      <c r="R128" s="226"/>
    </row>
    <row r="129" spans="1:18" ht="12.75">
      <c r="A129" s="195" t="s">
        <v>581</v>
      </c>
      <c r="B129" s="196"/>
      <c r="C129" s="238">
        <f aca="true" t="shared" si="62" ref="C129:R129">C130+C135</f>
        <v>91818</v>
      </c>
      <c r="D129" s="238">
        <f t="shared" si="62"/>
        <v>86818</v>
      </c>
      <c r="E129" s="238">
        <f t="shared" si="62"/>
        <v>0</v>
      </c>
      <c r="F129" s="238">
        <f t="shared" si="62"/>
        <v>86818</v>
      </c>
      <c r="G129" s="238">
        <f t="shared" si="62"/>
        <v>0</v>
      </c>
      <c r="H129" s="238">
        <f t="shared" si="62"/>
        <v>0</v>
      </c>
      <c r="I129" s="238">
        <f t="shared" si="62"/>
        <v>0</v>
      </c>
      <c r="J129" s="238">
        <f t="shared" si="62"/>
        <v>0</v>
      </c>
      <c r="K129" s="238">
        <f t="shared" si="62"/>
        <v>0</v>
      </c>
      <c r="L129" s="238">
        <f t="shared" si="62"/>
        <v>0</v>
      </c>
      <c r="M129" s="238">
        <f t="shared" si="62"/>
        <v>0</v>
      </c>
      <c r="N129" s="238">
        <f t="shared" si="62"/>
        <v>86818</v>
      </c>
      <c r="O129" s="238">
        <f t="shared" si="62"/>
        <v>0</v>
      </c>
      <c r="P129" s="238">
        <f t="shared" si="62"/>
        <v>86818</v>
      </c>
      <c r="Q129" s="238">
        <f t="shared" si="62"/>
        <v>0</v>
      </c>
      <c r="R129" s="238">
        <f t="shared" si="62"/>
        <v>0</v>
      </c>
    </row>
    <row r="130" spans="1:18" ht="12.75">
      <c r="A130" s="203" t="s">
        <v>514</v>
      </c>
      <c r="B130" s="211"/>
      <c r="C130" s="240">
        <f>C131+C133</f>
        <v>0</v>
      </c>
      <c r="D130" s="205">
        <f aca="true" t="shared" si="63" ref="D130:R130">SUM(D131+D133)</f>
        <v>0</v>
      </c>
      <c r="E130" s="205">
        <f t="shared" si="63"/>
        <v>0</v>
      </c>
      <c r="F130" s="205">
        <f t="shared" si="63"/>
        <v>0</v>
      </c>
      <c r="G130" s="205">
        <f t="shared" si="63"/>
        <v>0</v>
      </c>
      <c r="H130" s="205">
        <f t="shared" si="63"/>
        <v>0</v>
      </c>
      <c r="I130" s="205">
        <f t="shared" si="63"/>
        <v>0</v>
      </c>
      <c r="J130" s="205">
        <f t="shared" si="63"/>
        <v>0</v>
      </c>
      <c r="K130" s="205">
        <f t="shared" si="63"/>
        <v>0</v>
      </c>
      <c r="L130" s="205">
        <f t="shared" si="63"/>
        <v>0</v>
      </c>
      <c r="M130" s="205">
        <f t="shared" si="63"/>
        <v>0</v>
      </c>
      <c r="N130" s="205">
        <f t="shared" si="63"/>
        <v>0</v>
      </c>
      <c r="O130" s="205">
        <f t="shared" si="63"/>
        <v>0</v>
      </c>
      <c r="P130" s="205">
        <f t="shared" si="63"/>
        <v>0</v>
      </c>
      <c r="Q130" s="205">
        <f t="shared" si="63"/>
        <v>0</v>
      </c>
      <c r="R130" s="205">
        <f t="shared" si="63"/>
        <v>0</v>
      </c>
    </row>
    <row r="131" spans="1:18" ht="12.75">
      <c r="A131" s="206">
        <v>5301</v>
      </c>
      <c r="B131" s="211"/>
      <c r="C131" s="240">
        <f>C132</f>
        <v>0</v>
      </c>
      <c r="D131" s="241">
        <f aca="true" t="shared" si="64" ref="D131:R131">D132</f>
        <v>0</v>
      </c>
      <c r="E131" s="241">
        <f t="shared" si="64"/>
        <v>0</v>
      </c>
      <c r="F131" s="241">
        <f t="shared" si="64"/>
        <v>0</v>
      </c>
      <c r="G131" s="241">
        <f t="shared" si="64"/>
        <v>0</v>
      </c>
      <c r="H131" s="241">
        <f t="shared" si="64"/>
        <v>0</v>
      </c>
      <c r="I131" s="241">
        <f t="shared" si="64"/>
        <v>0</v>
      </c>
      <c r="J131" s="241">
        <f t="shared" si="64"/>
        <v>0</v>
      </c>
      <c r="K131" s="241">
        <f t="shared" si="64"/>
        <v>0</v>
      </c>
      <c r="L131" s="241">
        <f t="shared" si="64"/>
        <v>0</v>
      </c>
      <c r="M131" s="241">
        <f t="shared" si="64"/>
        <v>0</v>
      </c>
      <c r="N131" s="241">
        <f t="shared" si="64"/>
        <v>0</v>
      </c>
      <c r="O131" s="241">
        <f t="shared" si="64"/>
        <v>0</v>
      </c>
      <c r="P131" s="241">
        <f t="shared" si="64"/>
        <v>0</v>
      </c>
      <c r="Q131" s="241">
        <f t="shared" si="64"/>
        <v>0</v>
      </c>
      <c r="R131" s="241">
        <f t="shared" si="64"/>
        <v>0</v>
      </c>
    </row>
    <row r="132" spans="1:18" ht="12.75">
      <c r="A132" s="207"/>
      <c r="B132" s="208"/>
      <c r="C132" s="227"/>
      <c r="D132" s="205">
        <f>SUM(I132+N132)</f>
        <v>0</v>
      </c>
      <c r="E132" s="205">
        <f>SUM(J132+O132)</f>
        <v>0</v>
      </c>
      <c r="F132" s="205">
        <f>SUM(K132+P132)</f>
        <v>0</v>
      </c>
      <c r="G132" s="205">
        <f>SUM(L132+Q132)</f>
        <v>0</v>
      </c>
      <c r="H132" s="205">
        <f>SUM(M132+R132)</f>
        <v>0</v>
      </c>
      <c r="I132" s="205">
        <f>SUM(J132:M132)</f>
        <v>0</v>
      </c>
      <c r="J132" s="214"/>
      <c r="K132" s="214"/>
      <c r="L132" s="214"/>
      <c r="M132" s="214"/>
      <c r="N132" s="205">
        <f>SUM(O132:R132)</f>
        <v>0</v>
      </c>
      <c r="O132" s="214"/>
      <c r="P132" s="252"/>
      <c r="Q132" s="214"/>
      <c r="R132" s="214"/>
    </row>
    <row r="133" spans="1:18" ht="12.75">
      <c r="A133" s="206">
        <v>5309</v>
      </c>
      <c r="B133" s="211"/>
      <c r="C133" s="240">
        <f>C134</f>
        <v>0</v>
      </c>
      <c r="D133" s="241">
        <f aca="true" t="shared" si="65" ref="D133:R133">D134</f>
        <v>0</v>
      </c>
      <c r="E133" s="241">
        <f t="shared" si="65"/>
        <v>0</v>
      </c>
      <c r="F133" s="241">
        <f t="shared" si="65"/>
        <v>0</v>
      </c>
      <c r="G133" s="241">
        <f t="shared" si="65"/>
        <v>0</v>
      </c>
      <c r="H133" s="241">
        <f t="shared" si="65"/>
        <v>0</v>
      </c>
      <c r="I133" s="241">
        <f t="shared" si="65"/>
        <v>0</v>
      </c>
      <c r="J133" s="241">
        <f t="shared" si="65"/>
        <v>0</v>
      </c>
      <c r="K133" s="241">
        <f t="shared" si="65"/>
        <v>0</v>
      </c>
      <c r="L133" s="241">
        <f t="shared" si="65"/>
        <v>0</v>
      </c>
      <c r="M133" s="241">
        <f t="shared" si="65"/>
        <v>0</v>
      </c>
      <c r="N133" s="241">
        <f t="shared" si="65"/>
        <v>0</v>
      </c>
      <c r="O133" s="241">
        <f t="shared" si="65"/>
        <v>0</v>
      </c>
      <c r="P133" s="241">
        <f t="shared" si="65"/>
        <v>0</v>
      </c>
      <c r="Q133" s="241">
        <f t="shared" si="65"/>
        <v>0</v>
      </c>
      <c r="R133" s="241">
        <f t="shared" si="65"/>
        <v>0</v>
      </c>
    </row>
    <row r="134" spans="1:18" ht="12.75">
      <c r="A134" s="207"/>
      <c r="B134" s="208"/>
      <c r="C134" s="209"/>
      <c r="D134" s="205">
        <f>SUM(I134+N134)</f>
        <v>0</v>
      </c>
      <c r="E134" s="205">
        <f>SUM(J134+O134)</f>
        <v>0</v>
      </c>
      <c r="F134" s="205">
        <f>SUM(K134+P134)</f>
        <v>0</v>
      </c>
      <c r="G134" s="205">
        <f>SUM(L134+Q134)</f>
        <v>0</v>
      </c>
      <c r="H134" s="205">
        <f>SUM(M134+R134)</f>
        <v>0</v>
      </c>
      <c r="I134" s="205">
        <f>SUM(J134:M134)</f>
        <v>0</v>
      </c>
      <c r="J134" s="214"/>
      <c r="K134" s="214"/>
      <c r="L134" s="214"/>
      <c r="M134" s="214"/>
      <c r="N134" s="205">
        <f>SUM(O134:R134)</f>
        <v>0</v>
      </c>
      <c r="O134" s="214"/>
      <c r="P134" s="210"/>
      <c r="Q134" s="214"/>
      <c r="R134" s="214"/>
    </row>
    <row r="135" spans="1:18" ht="25.5">
      <c r="A135" s="203" t="s">
        <v>522</v>
      </c>
      <c r="B135" s="211"/>
      <c r="C135" s="200">
        <f>C136</f>
        <v>91818</v>
      </c>
      <c r="D135" s="205">
        <f aca="true" t="shared" si="66" ref="D135:R135">D136</f>
        <v>86818</v>
      </c>
      <c r="E135" s="205">
        <f t="shared" si="66"/>
        <v>0</v>
      </c>
      <c r="F135" s="205">
        <f t="shared" si="66"/>
        <v>86818</v>
      </c>
      <c r="G135" s="205">
        <f t="shared" si="66"/>
        <v>0</v>
      </c>
      <c r="H135" s="205">
        <f t="shared" si="66"/>
        <v>0</v>
      </c>
      <c r="I135" s="205">
        <f t="shared" si="66"/>
        <v>0</v>
      </c>
      <c r="J135" s="205">
        <f t="shared" si="66"/>
        <v>0</v>
      </c>
      <c r="K135" s="205">
        <f t="shared" si="66"/>
        <v>0</v>
      </c>
      <c r="L135" s="205">
        <f t="shared" si="66"/>
        <v>0</v>
      </c>
      <c r="M135" s="205">
        <f t="shared" si="66"/>
        <v>0</v>
      </c>
      <c r="N135" s="205">
        <f t="shared" si="66"/>
        <v>86818</v>
      </c>
      <c r="O135" s="205">
        <f t="shared" si="66"/>
        <v>0</v>
      </c>
      <c r="P135" s="205">
        <f t="shared" si="66"/>
        <v>86818</v>
      </c>
      <c r="Q135" s="205">
        <f t="shared" si="66"/>
        <v>0</v>
      </c>
      <c r="R135" s="205">
        <f t="shared" si="66"/>
        <v>0</v>
      </c>
    </row>
    <row r="136" spans="1:18" ht="12.75">
      <c r="A136" s="206">
        <v>5309</v>
      </c>
      <c r="B136" s="211"/>
      <c r="C136" s="200">
        <f>C137+C141+C138+C140+C139</f>
        <v>91818</v>
      </c>
      <c r="D136" s="205">
        <f aca="true" t="shared" si="67" ref="D136:R136">D137+D141+D138+D140+D139</f>
        <v>86818</v>
      </c>
      <c r="E136" s="205">
        <f t="shared" si="67"/>
        <v>0</v>
      </c>
      <c r="F136" s="205">
        <f t="shared" si="67"/>
        <v>86818</v>
      </c>
      <c r="G136" s="205">
        <f t="shared" si="67"/>
        <v>0</v>
      </c>
      <c r="H136" s="205">
        <f t="shared" si="67"/>
        <v>0</v>
      </c>
      <c r="I136" s="205">
        <f t="shared" si="67"/>
        <v>0</v>
      </c>
      <c r="J136" s="205">
        <f t="shared" si="67"/>
        <v>0</v>
      </c>
      <c r="K136" s="205">
        <f t="shared" si="67"/>
        <v>0</v>
      </c>
      <c r="L136" s="205">
        <f t="shared" si="67"/>
        <v>0</v>
      </c>
      <c r="M136" s="205">
        <f t="shared" si="67"/>
        <v>0</v>
      </c>
      <c r="N136" s="205">
        <f t="shared" si="67"/>
        <v>86818</v>
      </c>
      <c r="O136" s="205">
        <f t="shared" si="67"/>
        <v>0</v>
      </c>
      <c r="P136" s="205">
        <f t="shared" si="67"/>
        <v>86818</v>
      </c>
      <c r="Q136" s="205">
        <f t="shared" si="67"/>
        <v>0</v>
      </c>
      <c r="R136" s="205">
        <f t="shared" si="67"/>
        <v>0</v>
      </c>
    </row>
    <row r="137" spans="1:18" ht="12.75">
      <c r="A137" s="222" t="s">
        <v>582</v>
      </c>
      <c r="B137" s="208">
        <v>627</v>
      </c>
      <c r="C137" s="209">
        <v>16800</v>
      </c>
      <c r="D137" s="205">
        <f aca="true" t="shared" si="68" ref="D137:H140">SUM(I137+N137)</f>
        <v>16800</v>
      </c>
      <c r="E137" s="205">
        <f t="shared" si="68"/>
        <v>0</v>
      </c>
      <c r="F137" s="205">
        <f t="shared" si="68"/>
        <v>16800</v>
      </c>
      <c r="G137" s="205">
        <f t="shared" si="68"/>
        <v>0</v>
      </c>
      <c r="H137" s="205">
        <f t="shared" si="68"/>
        <v>0</v>
      </c>
      <c r="I137" s="205">
        <f>SUM(J137:M137)</f>
        <v>0</v>
      </c>
      <c r="J137" s="214"/>
      <c r="K137" s="214"/>
      <c r="L137" s="214"/>
      <c r="M137" s="214"/>
      <c r="N137" s="205">
        <f>SUM(O137:R137)</f>
        <v>16800</v>
      </c>
      <c r="O137" s="214"/>
      <c r="P137" s="210">
        <v>16800</v>
      </c>
      <c r="Q137" s="214"/>
      <c r="R137" s="214"/>
    </row>
    <row r="138" spans="1:18" ht="12.75">
      <c r="A138" s="222" t="s">
        <v>585</v>
      </c>
      <c r="B138" s="208">
        <v>627</v>
      </c>
      <c r="C138" s="209">
        <v>17460</v>
      </c>
      <c r="D138" s="205">
        <f t="shared" si="68"/>
        <v>17460</v>
      </c>
      <c r="E138" s="205">
        <f t="shared" si="68"/>
        <v>0</v>
      </c>
      <c r="F138" s="205">
        <f t="shared" si="68"/>
        <v>17460</v>
      </c>
      <c r="G138" s="205">
        <f t="shared" si="68"/>
        <v>0</v>
      </c>
      <c r="H138" s="205">
        <f t="shared" si="68"/>
        <v>0</v>
      </c>
      <c r="I138" s="205">
        <f>SUM(J138:M138)</f>
        <v>0</v>
      </c>
      <c r="J138" s="214"/>
      <c r="K138" s="214"/>
      <c r="L138" s="214"/>
      <c r="M138" s="214"/>
      <c r="N138" s="205">
        <f>SUM(O138:R138)</f>
        <v>17460</v>
      </c>
      <c r="O138" s="214"/>
      <c r="P138" s="210">
        <v>17460</v>
      </c>
      <c r="Q138" s="214"/>
      <c r="R138" s="214"/>
    </row>
    <row r="139" spans="1:18" ht="12.75">
      <c r="A139" s="222" t="s">
        <v>586</v>
      </c>
      <c r="B139" s="208">
        <v>623</v>
      </c>
      <c r="C139" s="209">
        <v>8000</v>
      </c>
      <c r="D139" s="205">
        <f t="shared" si="68"/>
        <v>8000</v>
      </c>
      <c r="E139" s="205">
        <f t="shared" si="68"/>
        <v>0</v>
      </c>
      <c r="F139" s="205">
        <f t="shared" si="68"/>
        <v>8000</v>
      </c>
      <c r="G139" s="205">
        <f t="shared" si="68"/>
        <v>0</v>
      </c>
      <c r="H139" s="205">
        <f t="shared" si="68"/>
        <v>0</v>
      </c>
      <c r="I139" s="205">
        <f>SUM(J139:M139)</f>
        <v>0</v>
      </c>
      <c r="J139" s="214"/>
      <c r="K139" s="214"/>
      <c r="L139" s="214"/>
      <c r="M139" s="214"/>
      <c r="N139" s="205">
        <f>SUM(O139:R139)</f>
        <v>8000</v>
      </c>
      <c r="O139" s="214"/>
      <c r="P139" s="210">
        <v>8000</v>
      </c>
      <c r="Q139" s="214"/>
      <c r="R139" s="214"/>
    </row>
    <row r="140" spans="1:18" ht="25.5">
      <c r="A140" s="222" t="s">
        <v>584</v>
      </c>
      <c r="B140" s="208">
        <v>623</v>
      </c>
      <c r="C140" s="209">
        <v>44558</v>
      </c>
      <c r="D140" s="205">
        <f t="shared" si="68"/>
        <v>44558</v>
      </c>
      <c r="E140" s="205">
        <f t="shared" si="68"/>
        <v>0</v>
      </c>
      <c r="F140" s="205">
        <f t="shared" si="68"/>
        <v>44558</v>
      </c>
      <c r="G140" s="205">
        <f t="shared" si="68"/>
        <v>0</v>
      </c>
      <c r="H140" s="205">
        <f t="shared" si="68"/>
        <v>0</v>
      </c>
      <c r="I140" s="205">
        <f>SUM(J140:M140)</f>
        <v>0</v>
      </c>
      <c r="J140" s="214"/>
      <c r="K140" s="214"/>
      <c r="L140" s="214"/>
      <c r="M140" s="214"/>
      <c r="N140" s="205">
        <f>SUM(O140:R140)</f>
        <v>44558</v>
      </c>
      <c r="O140" s="214"/>
      <c r="P140" s="210">
        <v>44558</v>
      </c>
      <c r="Q140" s="214"/>
      <c r="R140" s="214"/>
    </row>
    <row r="141" spans="1:18" ht="12.75">
      <c r="A141" s="222" t="s">
        <v>630</v>
      </c>
      <c r="B141" s="208">
        <v>618</v>
      </c>
      <c r="C141" s="209">
        <v>5000</v>
      </c>
      <c r="D141" s="205"/>
      <c r="E141" s="205">
        <f>SUM(J141+O141)</f>
        <v>0</v>
      </c>
      <c r="F141" s="205">
        <f>SUM(K141+P141)</f>
        <v>0</v>
      </c>
      <c r="G141" s="205">
        <f>SUM(L141+Q141)</f>
        <v>0</v>
      </c>
      <c r="H141" s="205">
        <f>SUM(M141+R141)</f>
        <v>0</v>
      </c>
      <c r="I141" s="205">
        <f>SUM(J141:M141)</f>
        <v>0</v>
      </c>
      <c r="J141" s="214"/>
      <c r="K141" s="214"/>
      <c r="L141" s="214"/>
      <c r="M141" s="214"/>
      <c r="N141" s="205">
        <f>SUM(O141:R141)</f>
        <v>0</v>
      </c>
      <c r="O141" s="214"/>
      <c r="P141" s="210"/>
      <c r="Q141" s="214"/>
      <c r="R141" s="214"/>
    </row>
    <row r="142" spans="1:18" ht="12.75">
      <c r="A142" s="195" t="s">
        <v>587</v>
      </c>
      <c r="B142" s="196"/>
      <c r="C142" s="238">
        <f>C143</f>
        <v>0</v>
      </c>
      <c r="D142" s="238">
        <f aca="true" t="shared" si="69" ref="D142:R142">D143</f>
        <v>0</v>
      </c>
      <c r="E142" s="238">
        <f t="shared" si="69"/>
        <v>0</v>
      </c>
      <c r="F142" s="238">
        <f t="shared" si="69"/>
        <v>0</v>
      </c>
      <c r="G142" s="238">
        <f t="shared" si="69"/>
        <v>0</v>
      </c>
      <c r="H142" s="238">
        <f t="shared" si="69"/>
        <v>0</v>
      </c>
      <c r="I142" s="238">
        <f t="shared" si="69"/>
        <v>0</v>
      </c>
      <c r="J142" s="238">
        <f t="shared" si="69"/>
        <v>0</v>
      </c>
      <c r="K142" s="238">
        <f t="shared" si="69"/>
        <v>0</v>
      </c>
      <c r="L142" s="238">
        <f t="shared" si="69"/>
        <v>0</v>
      </c>
      <c r="M142" s="238">
        <f t="shared" si="69"/>
        <v>0</v>
      </c>
      <c r="N142" s="238">
        <f t="shared" si="69"/>
        <v>0</v>
      </c>
      <c r="O142" s="238">
        <f t="shared" si="69"/>
        <v>0</v>
      </c>
      <c r="P142" s="238">
        <f t="shared" si="69"/>
        <v>0</v>
      </c>
      <c r="Q142" s="238">
        <f t="shared" si="69"/>
        <v>0</v>
      </c>
      <c r="R142" s="238">
        <f t="shared" si="69"/>
        <v>0</v>
      </c>
    </row>
    <row r="143" spans="1:18" ht="25.5">
      <c r="A143" s="203" t="s">
        <v>542</v>
      </c>
      <c r="B143" s="211"/>
      <c r="C143" s="240">
        <f>C144</f>
        <v>0</v>
      </c>
      <c r="D143" s="205">
        <f aca="true" t="shared" si="70" ref="D143:R143">SUM(D144)</f>
        <v>0</v>
      </c>
      <c r="E143" s="205">
        <f t="shared" si="70"/>
        <v>0</v>
      </c>
      <c r="F143" s="205">
        <f t="shared" si="70"/>
        <v>0</v>
      </c>
      <c r="G143" s="205">
        <f t="shared" si="70"/>
        <v>0</v>
      </c>
      <c r="H143" s="205">
        <f t="shared" si="70"/>
        <v>0</v>
      </c>
      <c r="I143" s="205">
        <f t="shared" si="70"/>
        <v>0</v>
      </c>
      <c r="J143" s="205">
        <f t="shared" si="70"/>
        <v>0</v>
      </c>
      <c r="K143" s="205">
        <f t="shared" si="70"/>
        <v>0</v>
      </c>
      <c r="L143" s="205">
        <f t="shared" si="70"/>
        <v>0</v>
      </c>
      <c r="M143" s="205">
        <f t="shared" si="70"/>
        <v>0</v>
      </c>
      <c r="N143" s="205">
        <f t="shared" si="70"/>
        <v>0</v>
      </c>
      <c r="O143" s="205">
        <f t="shared" si="70"/>
        <v>0</v>
      </c>
      <c r="P143" s="205">
        <f t="shared" si="70"/>
        <v>0</v>
      </c>
      <c r="Q143" s="205">
        <f t="shared" si="70"/>
        <v>0</v>
      </c>
      <c r="R143" s="205">
        <f t="shared" si="70"/>
        <v>0</v>
      </c>
    </row>
    <row r="144" spans="1:18" ht="12.75">
      <c r="A144" s="206">
        <v>5400</v>
      </c>
      <c r="B144" s="211"/>
      <c r="C144" s="240">
        <f>C145</f>
        <v>0</v>
      </c>
      <c r="D144" s="241">
        <f aca="true" t="shared" si="71" ref="D144:R144">D145</f>
        <v>0</v>
      </c>
      <c r="E144" s="241">
        <f t="shared" si="71"/>
        <v>0</v>
      </c>
      <c r="F144" s="241">
        <f t="shared" si="71"/>
        <v>0</v>
      </c>
      <c r="G144" s="241">
        <f t="shared" si="71"/>
        <v>0</v>
      </c>
      <c r="H144" s="241">
        <f t="shared" si="71"/>
        <v>0</v>
      </c>
      <c r="I144" s="241">
        <f t="shared" si="71"/>
        <v>0</v>
      </c>
      <c r="J144" s="241">
        <f t="shared" si="71"/>
        <v>0</v>
      </c>
      <c r="K144" s="241">
        <f t="shared" si="71"/>
        <v>0</v>
      </c>
      <c r="L144" s="241">
        <f t="shared" si="71"/>
        <v>0</v>
      </c>
      <c r="M144" s="241">
        <f t="shared" si="71"/>
        <v>0</v>
      </c>
      <c r="N144" s="241">
        <f t="shared" si="71"/>
        <v>0</v>
      </c>
      <c r="O144" s="241">
        <f t="shared" si="71"/>
        <v>0</v>
      </c>
      <c r="P144" s="241">
        <f t="shared" si="71"/>
        <v>0</v>
      </c>
      <c r="Q144" s="241">
        <f t="shared" si="71"/>
        <v>0</v>
      </c>
      <c r="R144" s="241">
        <f t="shared" si="71"/>
        <v>0</v>
      </c>
    </row>
    <row r="145" spans="1:18" ht="12.75">
      <c r="A145" s="207"/>
      <c r="B145" s="208"/>
      <c r="C145" s="239"/>
      <c r="D145" s="205">
        <f>SUM(I145+N145)</f>
        <v>0</v>
      </c>
      <c r="E145" s="205">
        <f>SUM(J145+O145)</f>
        <v>0</v>
      </c>
      <c r="F145" s="205">
        <f>SUM(K145+P145)</f>
        <v>0</v>
      </c>
      <c r="G145" s="205">
        <f>SUM(L145+Q145)</f>
        <v>0</v>
      </c>
      <c r="H145" s="205">
        <f>SUM(M145+R145)</f>
        <v>0</v>
      </c>
      <c r="I145" s="205">
        <f>SUM(J145:M145)</f>
        <v>0</v>
      </c>
      <c r="J145" s="214"/>
      <c r="K145" s="214"/>
      <c r="L145" s="214"/>
      <c r="M145" s="214"/>
      <c r="N145" s="205">
        <f>SUM(O145:R145)</f>
        <v>0</v>
      </c>
      <c r="O145" s="214"/>
      <c r="P145" s="214">
        <v>0</v>
      </c>
      <c r="Q145" s="214"/>
      <c r="R145" s="214"/>
    </row>
    <row r="146" spans="1:18" ht="12.75">
      <c r="A146" s="195" t="s">
        <v>588</v>
      </c>
      <c r="B146" s="196"/>
      <c r="C146" s="238">
        <f>C151+C147+C148+C150+C149</f>
        <v>40000</v>
      </c>
      <c r="D146" s="238">
        <f aca="true" t="shared" si="72" ref="D146:R146">D151+D147+D148+D150+D149</f>
        <v>2000</v>
      </c>
      <c r="E146" s="238">
        <f t="shared" si="72"/>
        <v>0</v>
      </c>
      <c r="F146" s="238">
        <f t="shared" si="72"/>
        <v>2000</v>
      </c>
      <c r="G146" s="238">
        <f t="shared" si="72"/>
        <v>0</v>
      </c>
      <c r="H146" s="238">
        <f t="shared" si="72"/>
        <v>0</v>
      </c>
      <c r="I146" s="238">
        <f t="shared" si="72"/>
        <v>0</v>
      </c>
      <c r="J146" s="238">
        <f t="shared" si="72"/>
        <v>0</v>
      </c>
      <c r="K146" s="238">
        <f t="shared" si="72"/>
        <v>0</v>
      </c>
      <c r="L146" s="238">
        <f t="shared" si="72"/>
        <v>0</v>
      </c>
      <c r="M146" s="238">
        <f t="shared" si="72"/>
        <v>0</v>
      </c>
      <c r="N146" s="238">
        <f t="shared" si="72"/>
        <v>2000</v>
      </c>
      <c r="O146" s="238">
        <f t="shared" si="72"/>
        <v>0</v>
      </c>
      <c r="P146" s="238">
        <f t="shared" si="72"/>
        <v>2000</v>
      </c>
      <c r="Q146" s="238">
        <f t="shared" si="72"/>
        <v>0</v>
      </c>
      <c r="R146" s="238">
        <f t="shared" si="72"/>
        <v>0</v>
      </c>
    </row>
    <row r="147" spans="1:18" ht="27.75" customHeight="1">
      <c r="A147" s="207" t="s">
        <v>631</v>
      </c>
      <c r="B147" s="208">
        <v>413</v>
      </c>
      <c r="C147" s="227">
        <v>18000</v>
      </c>
      <c r="D147" s="205">
        <f aca="true" t="shared" si="73" ref="D147:H151">SUM(I147+N147)</f>
        <v>0</v>
      </c>
      <c r="E147" s="205">
        <f t="shared" si="73"/>
        <v>0</v>
      </c>
      <c r="F147" s="205">
        <f t="shared" si="73"/>
        <v>0</v>
      </c>
      <c r="G147" s="205">
        <f t="shared" si="73"/>
        <v>0</v>
      </c>
      <c r="H147" s="205">
        <f t="shared" si="73"/>
        <v>0</v>
      </c>
      <c r="I147" s="205">
        <f>SUM(J147:M147)</f>
        <v>0</v>
      </c>
      <c r="J147" s="209"/>
      <c r="K147" s="209"/>
      <c r="L147" s="209"/>
      <c r="M147" s="209"/>
      <c r="N147" s="205">
        <f>SUM(O147:R147)</f>
        <v>0</v>
      </c>
      <c r="O147" s="209"/>
      <c r="P147" s="256"/>
      <c r="Q147" s="209"/>
      <c r="R147" s="209"/>
    </row>
    <row r="148" spans="1:18" ht="25.5">
      <c r="A148" s="207" t="s">
        <v>632</v>
      </c>
      <c r="B148" s="208">
        <v>413</v>
      </c>
      <c r="C148" s="227">
        <v>6000</v>
      </c>
      <c r="D148" s="205">
        <f t="shared" si="73"/>
        <v>0</v>
      </c>
      <c r="E148" s="205">
        <f t="shared" si="73"/>
        <v>0</v>
      </c>
      <c r="F148" s="205">
        <f t="shared" si="73"/>
        <v>0</v>
      </c>
      <c r="G148" s="205">
        <f t="shared" si="73"/>
        <v>0</v>
      </c>
      <c r="H148" s="205">
        <f t="shared" si="73"/>
        <v>0</v>
      </c>
      <c r="I148" s="205">
        <f>SUM(J148:M148)</f>
        <v>0</v>
      </c>
      <c r="J148" s="209"/>
      <c r="K148" s="209"/>
      <c r="L148" s="209"/>
      <c r="M148" s="209"/>
      <c r="N148" s="205">
        <f>SUM(O148:R148)</f>
        <v>0</v>
      </c>
      <c r="O148" s="209"/>
      <c r="P148" s="256"/>
      <c r="Q148" s="209"/>
      <c r="R148" s="209"/>
    </row>
    <row r="149" spans="1:18" ht="12.75">
      <c r="A149" s="207" t="s">
        <v>591</v>
      </c>
      <c r="B149" s="208">
        <v>738</v>
      </c>
      <c r="C149" s="227">
        <v>2000</v>
      </c>
      <c r="D149" s="205">
        <f>SUM(I149+N149)</f>
        <v>2000</v>
      </c>
      <c r="E149" s="205">
        <f>SUM(J149+O149)</f>
        <v>0</v>
      </c>
      <c r="F149" s="205">
        <f>SUM(K149+P149)</f>
        <v>2000</v>
      </c>
      <c r="G149" s="205">
        <f>SUM(L149+Q149)</f>
        <v>0</v>
      </c>
      <c r="H149" s="205">
        <f>SUM(M149+R149)</f>
        <v>0</v>
      </c>
      <c r="I149" s="205">
        <f>SUM(J149:M149)</f>
        <v>0</v>
      </c>
      <c r="J149" s="209"/>
      <c r="K149" s="209"/>
      <c r="L149" s="209"/>
      <c r="M149" s="209"/>
      <c r="N149" s="205">
        <f>SUM(O149:R149)</f>
        <v>2000</v>
      </c>
      <c r="O149" s="209"/>
      <c r="P149" s="210">
        <v>2000</v>
      </c>
      <c r="Q149" s="209"/>
      <c r="R149" s="209"/>
    </row>
    <row r="150" spans="1:18" ht="25.5">
      <c r="A150" s="207" t="s">
        <v>633</v>
      </c>
      <c r="B150" s="208">
        <v>413</v>
      </c>
      <c r="C150" s="227">
        <v>2000</v>
      </c>
      <c r="D150" s="205">
        <f t="shared" si="73"/>
        <v>0</v>
      </c>
      <c r="E150" s="205">
        <f t="shared" si="73"/>
        <v>0</v>
      </c>
      <c r="F150" s="205">
        <f t="shared" si="73"/>
        <v>0</v>
      </c>
      <c r="G150" s="205">
        <f t="shared" si="73"/>
        <v>0</v>
      </c>
      <c r="H150" s="205">
        <f t="shared" si="73"/>
        <v>0</v>
      </c>
      <c r="I150" s="205">
        <f>SUM(J150:M150)</f>
        <v>0</v>
      </c>
      <c r="J150" s="209"/>
      <c r="K150" s="209"/>
      <c r="L150" s="209"/>
      <c r="M150" s="209"/>
      <c r="N150" s="205">
        <f>SUM(O150:R150)</f>
        <v>0</v>
      </c>
      <c r="O150" s="209"/>
      <c r="P150" s="256"/>
      <c r="Q150" s="209"/>
      <c r="R150" s="209"/>
    </row>
    <row r="151" spans="1:18" ht="25.5">
      <c r="A151" s="207" t="s">
        <v>634</v>
      </c>
      <c r="B151" s="208">
        <v>413</v>
      </c>
      <c r="C151" s="227">
        <v>12000</v>
      </c>
      <c r="D151" s="205">
        <f t="shared" si="73"/>
        <v>0</v>
      </c>
      <c r="E151" s="205">
        <f t="shared" si="73"/>
        <v>0</v>
      </c>
      <c r="F151" s="205">
        <f t="shared" si="73"/>
        <v>0</v>
      </c>
      <c r="G151" s="205">
        <f t="shared" si="73"/>
        <v>0</v>
      </c>
      <c r="H151" s="205">
        <f t="shared" si="73"/>
        <v>0</v>
      </c>
      <c r="I151" s="205">
        <f>SUM(J151:M151)</f>
        <v>0</v>
      </c>
      <c r="J151" s="214"/>
      <c r="K151" s="214"/>
      <c r="L151" s="214"/>
      <c r="M151" s="214"/>
      <c r="N151" s="205">
        <f>SUM(O151:R151)</f>
        <v>0</v>
      </c>
      <c r="O151" s="214"/>
      <c r="P151" s="214"/>
      <c r="Q151" s="214"/>
      <c r="R151" s="214"/>
    </row>
    <row r="152" spans="1:18" ht="12.75">
      <c r="A152" s="257" t="s">
        <v>635</v>
      </c>
      <c r="B152" s="190"/>
      <c r="C152" s="232"/>
      <c r="D152" s="61"/>
      <c r="E152" s="6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:5" ht="12.75">
      <c r="A153" s="258" t="s">
        <v>636</v>
      </c>
      <c r="C153" s="61"/>
      <c r="D153" s="61"/>
      <c r="E153" s="61"/>
    </row>
    <row r="154" spans="1:5" ht="12.75">
      <c r="A154" s="259" t="s">
        <v>637</v>
      </c>
      <c r="C154" s="61"/>
      <c r="D154" s="61"/>
      <c r="E154" s="61"/>
    </row>
    <row r="155" spans="1:18" ht="12.75">
      <c r="A155" s="230" t="s">
        <v>594</v>
      </c>
      <c r="B155" s="230"/>
      <c r="C155" s="230"/>
      <c r="I155" s="81"/>
      <c r="J155" s="234"/>
      <c r="K155" s="231"/>
      <c r="L155" s="234"/>
      <c r="M155" s="234"/>
      <c r="N155" s="231"/>
      <c r="O155" s="81"/>
      <c r="P155" s="234"/>
      <c r="Q155" s="231"/>
      <c r="R155" s="231"/>
    </row>
    <row r="156" spans="1:18" ht="12.75">
      <c r="A156" s="231" t="s">
        <v>638</v>
      </c>
      <c r="B156" s="231"/>
      <c r="C156" s="231"/>
      <c r="I156" s="81"/>
      <c r="J156" s="81"/>
      <c r="K156" s="235"/>
      <c r="N156" s="234"/>
      <c r="O156" s="81"/>
      <c r="P156" s="81"/>
      <c r="Q156" s="231"/>
      <c r="R156" s="231"/>
    </row>
    <row r="157" ht="12.75">
      <c r="A157" s="230"/>
    </row>
    <row r="158" ht="12.75">
      <c r="A158" s="231"/>
    </row>
  </sheetData>
  <mergeCells count="21">
    <mergeCell ref="A2:P2"/>
    <mergeCell ref="A3:R3"/>
    <mergeCell ref="A4:R4"/>
    <mergeCell ref="A5:A8"/>
    <mergeCell ref="B5:B8"/>
    <mergeCell ref="C5:C8"/>
    <mergeCell ref="D5:H5"/>
    <mergeCell ref="N5:R5"/>
    <mergeCell ref="O6:R6"/>
    <mergeCell ref="I5:M5"/>
    <mergeCell ref="I6:I8"/>
    <mergeCell ref="O7:O8"/>
    <mergeCell ref="P7:R7"/>
    <mergeCell ref="D6:D8"/>
    <mergeCell ref="N6:N8"/>
    <mergeCell ref="E7:E8"/>
    <mergeCell ref="F7:H7"/>
    <mergeCell ref="J7:J8"/>
    <mergeCell ref="K7:M7"/>
    <mergeCell ref="J6:M6"/>
    <mergeCell ref="E6:H6"/>
  </mergeCells>
  <printOptions/>
  <pageMargins left="0.75" right="0.75" top="0.31" bottom="0.2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9" sqref="A9:D9"/>
    </sheetView>
  </sheetViews>
  <sheetFormatPr defaultColWidth="9.140625" defaultRowHeight="12"/>
  <cols>
    <col min="1" max="1" width="6.7109375" style="265" customWidth="1"/>
    <col min="2" max="2" width="70.28125" style="262" customWidth="1"/>
    <col min="3" max="3" width="18.28125" style="262" customWidth="1"/>
    <col min="4" max="4" width="27.00390625" style="265" customWidth="1"/>
    <col min="5" max="5" width="11.421875" style="264" bestFit="1" customWidth="1"/>
    <col min="6" max="16384" width="9.28125" style="264" customWidth="1"/>
  </cols>
  <sheetData>
    <row r="1" spans="1:4" ht="12">
      <c r="A1" s="261"/>
      <c r="D1" s="263" t="s">
        <v>639</v>
      </c>
    </row>
    <row r="2" ht="12">
      <c r="A2" s="261" t="s">
        <v>76</v>
      </c>
    </row>
    <row r="3" spans="2:4" ht="12">
      <c r="B3" s="265" t="s">
        <v>640</v>
      </c>
      <c r="C3" s="297"/>
      <c r="D3" s="297"/>
    </row>
    <row r="4" spans="2:4" ht="12">
      <c r="B4" s="265"/>
      <c r="C4" s="260"/>
      <c r="D4" s="260"/>
    </row>
    <row r="5" spans="1:4" ht="12.75" customHeight="1">
      <c r="A5" s="266" t="s">
        <v>641</v>
      </c>
      <c r="B5" s="267" t="s">
        <v>642</v>
      </c>
      <c r="C5" s="297"/>
      <c r="D5" s="297"/>
    </row>
    <row r="6" spans="1:4" ht="12.75" customHeight="1">
      <c r="A6" s="266"/>
      <c r="B6" s="262" t="s">
        <v>643</v>
      </c>
      <c r="C6" s="297"/>
      <c r="D6" s="297"/>
    </row>
    <row r="7" spans="1:4" ht="12">
      <c r="A7" s="266"/>
      <c r="C7" s="260"/>
      <c r="D7" s="260"/>
    </row>
    <row r="8" spans="1:4" ht="12">
      <c r="A8" s="268"/>
      <c r="C8" s="298"/>
      <c r="D8" s="298"/>
    </row>
    <row r="9" spans="1:4" ht="33.75" customHeight="1">
      <c r="A9" s="302" t="s">
        <v>644</v>
      </c>
      <c r="B9" s="303"/>
      <c r="C9" s="303"/>
      <c r="D9" s="304"/>
    </row>
    <row r="10" spans="1:4" ht="12">
      <c r="A10" s="269"/>
      <c r="B10" s="270"/>
      <c r="C10" s="270"/>
      <c r="D10" s="271" t="s">
        <v>645</v>
      </c>
    </row>
    <row r="11" spans="1:4" ht="12.75" customHeight="1">
      <c r="A11" s="305" t="s">
        <v>646</v>
      </c>
      <c r="B11" s="305" t="s">
        <v>647</v>
      </c>
      <c r="C11" s="295" t="s">
        <v>648</v>
      </c>
      <c r="D11" s="272" t="s">
        <v>649</v>
      </c>
    </row>
    <row r="12" spans="1:4" ht="87.75" customHeight="1">
      <c r="A12" s="294"/>
      <c r="B12" s="294"/>
      <c r="C12" s="296"/>
      <c r="D12" s="273" t="s">
        <v>650</v>
      </c>
    </row>
    <row r="13" spans="1:4" ht="12">
      <c r="A13" s="273">
        <v>1</v>
      </c>
      <c r="B13" s="273">
        <v>2</v>
      </c>
      <c r="C13" s="273">
        <v>3</v>
      </c>
      <c r="D13" s="273">
        <v>4</v>
      </c>
    </row>
    <row r="14" spans="1:5" ht="25.5" customHeight="1">
      <c r="A14" s="333" t="s">
        <v>692</v>
      </c>
      <c r="B14" s="334"/>
      <c r="C14" s="273"/>
      <c r="D14" s="274">
        <v>1253000</v>
      </c>
      <c r="E14" s="275"/>
    </row>
    <row r="15" spans="1:4" ht="28.5" customHeight="1">
      <c r="A15" s="333" t="s">
        <v>693</v>
      </c>
      <c r="B15" s="334"/>
      <c r="C15" s="273"/>
      <c r="D15" s="274">
        <v>310000</v>
      </c>
    </row>
    <row r="16" spans="1:5" ht="39.75" customHeight="1">
      <c r="A16" s="333" t="s">
        <v>694</v>
      </c>
      <c r="B16" s="334"/>
      <c r="C16" s="276"/>
      <c r="D16" s="274"/>
      <c r="E16" s="277"/>
    </row>
    <row r="17" spans="1:4" ht="43.5" customHeight="1">
      <c r="A17" s="333" t="s">
        <v>695</v>
      </c>
      <c r="B17" s="334"/>
      <c r="C17" s="278">
        <f>+C18+C53+C71+C76</f>
        <v>4938251</v>
      </c>
      <c r="D17" s="274">
        <f>+D18+D53+D71+D76</f>
        <v>4285210</v>
      </c>
    </row>
    <row r="18" spans="1:4" ht="27.75" customHeight="1">
      <c r="A18" s="331" t="s">
        <v>651</v>
      </c>
      <c r="B18" s="332"/>
      <c r="C18" s="279">
        <f>+C19+C22+C25+C29+C32+C47+C50</f>
        <v>4205795</v>
      </c>
      <c r="D18" s="280">
        <f>+D19+D22+D25+D29+D32+D47+D50</f>
        <v>1899770</v>
      </c>
    </row>
    <row r="19" spans="1:4" ht="11.25" customHeight="1">
      <c r="A19" s="329" t="s">
        <v>652</v>
      </c>
      <c r="B19" s="330"/>
      <c r="C19" s="280">
        <f>+SUM(C21:C21)</f>
        <v>0</v>
      </c>
      <c r="D19" s="280">
        <f>+SUM(D21:D21)</f>
        <v>0</v>
      </c>
    </row>
    <row r="20" spans="1:4" ht="11.25" customHeight="1">
      <c r="A20" s="329" t="s">
        <v>653</v>
      </c>
      <c r="B20" s="330"/>
      <c r="C20" s="281"/>
      <c r="D20" s="282"/>
    </row>
    <row r="21" spans="1:4" ht="12">
      <c r="A21" s="281"/>
      <c r="B21" s="281"/>
      <c r="C21" s="281"/>
      <c r="D21" s="282"/>
    </row>
    <row r="22" spans="1:4" ht="12.75" customHeight="1">
      <c r="A22" s="329" t="s">
        <v>654</v>
      </c>
      <c r="B22" s="330"/>
      <c r="C22" s="280">
        <f>+SUM(C24:C24)</f>
        <v>0</v>
      </c>
      <c r="D22" s="283">
        <f>+SUM(D24:D24)</f>
        <v>0</v>
      </c>
    </row>
    <row r="23" spans="1:4" ht="11.25" customHeight="1">
      <c r="A23" s="329" t="s">
        <v>653</v>
      </c>
      <c r="B23" s="330"/>
      <c r="C23" s="281"/>
      <c r="D23" s="284"/>
    </row>
    <row r="24" spans="1:4" ht="12">
      <c r="A24" s="281"/>
      <c r="B24" s="281"/>
      <c r="C24" s="281"/>
      <c r="D24" s="284"/>
    </row>
    <row r="25" spans="1:4" ht="11.25" customHeight="1">
      <c r="A25" s="329" t="s">
        <v>655</v>
      </c>
      <c r="B25" s="330"/>
      <c r="C25" s="280">
        <f>+SUM(C27:C28)</f>
        <v>0</v>
      </c>
      <c r="D25" s="283">
        <f>+SUM(D27:D28)</f>
        <v>0</v>
      </c>
    </row>
    <row r="26" spans="1:4" ht="11.25" customHeight="1">
      <c r="A26" s="329" t="s">
        <v>653</v>
      </c>
      <c r="B26" s="330"/>
      <c r="C26" s="281"/>
      <c r="D26" s="284"/>
    </row>
    <row r="27" spans="1:4" ht="12">
      <c r="A27" s="281"/>
      <c r="B27" s="281"/>
      <c r="C27" s="281"/>
      <c r="D27" s="284"/>
    </row>
    <row r="28" spans="1:4" ht="13.5" customHeight="1">
      <c r="A28" s="281"/>
      <c r="B28" s="285"/>
      <c r="C28" s="285"/>
      <c r="D28" s="284"/>
    </row>
    <row r="29" spans="1:4" ht="15.75" customHeight="1">
      <c r="A29" s="329" t="s">
        <v>656</v>
      </c>
      <c r="B29" s="330"/>
      <c r="C29" s="280">
        <f>+SUM(C31:C31)</f>
        <v>280000</v>
      </c>
      <c r="D29" s="283">
        <f>+SUM(D31:D31)</f>
        <v>280000</v>
      </c>
    </row>
    <row r="30" spans="1:4" ht="11.25" customHeight="1">
      <c r="A30" s="329" t="s">
        <v>653</v>
      </c>
      <c r="B30" s="330"/>
      <c r="C30" s="281"/>
      <c r="D30" s="284"/>
    </row>
    <row r="31" spans="1:4" ht="12">
      <c r="A31" s="281">
        <v>1</v>
      </c>
      <c r="B31" s="281" t="s">
        <v>657</v>
      </c>
      <c r="C31" s="281">
        <v>280000</v>
      </c>
      <c r="D31" s="284">
        <v>280000</v>
      </c>
    </row>
    <row r="32" spans="1:4" ht="33" customHeight="1">
      <c r="A32" s="329" t="s">
        <v>658</v>
      </c>
      <c r="B32" s="330"/>
      <c r="C32" s="283">
        <f>C34+C35+C36+C37+C38+C39+C40+C41+C42+C43+C44+C46+C45</f>
        <v>2440795</v>
      </c>
      <c r="D32" s="283">
        <f>D34+D35+D36+D37+D38+D39+D40+D41+D42+D43+D44+D46+D45</f>
        <v>134770</v>
      </c>
    </row>
    <row r="33" spans="1:4" ht="11.25" customHeight="1">
      <c r="A33" s="329" t="s">
        <v>653</v>
      </c>
      <c r="B33" s="330"/>
      <c r="C33" s="281"/>
      <c r="D33" s="284"/>
    </row>
    <row r="34" spans="1:4" ht="12">
      <c r="A34" s="281">
        <v>2</v>
      </c>
      <c r="B34" s="286" t="s">
        <v>525</v>
      </c>
      <c r="C34" s="281">
        <v>1494141</v>
      </c>
      <c r="D34" s="284"/>
    </row>
    <row r="35" spans="1:4" ht="12">
      <c r="A35" s="281">
        <v>3</v>
      </c>
      <c r="B35" s="286" t="s">
        <v>659</v>
      </c>
      <c r="C35" s="281">
        <v>214811</v>
      </c>
      <c r="D35" s="284"/>
    </row>
    <row r="36" spans="1:4" ht="12">
      <c r="A36" s="281">
        <v>4</v>
      </c>
      <c r="B36" s="286" t="s">
        <v>660</v>
      </c>
      <c r="C36" s="281">
        <v>436655</v>
      </c>
      <c r="D36" s="284"/>
    </row>
    <row r="37" spans="1:4" ht="12">
      <c r="A37" s="281">
        <v>5</v>
      </c>
      <c r="B37" s="286" t="s">
        <v>528</v>
      </c>
      <c r="C37" s="281">
        <v>10106</v>
      </c>
      <c r="D37" s="284"/>
    </row>
    <row r="38" spans="1:4" ht="12">
      <c r="A38" s="281">
        <v>6</v>
      </c>
      <c r="B38" s="286" t="s">
        <v>527</v>
      </c>
      <c r="C38" s="281">
        <v>61718</v>
      </c>
      <c r="D38" s="284"/>
    </row>
    <row r="39" spans="1:4" ht="12">
      <c r="A39" s="281">
        <v>7</v>
      </c>
      <c r="B39" s="286" t="s">
        <v>661</v>
      </c>
      <c r="C39" s="281">
        <v>57648</v>
      </c>
      <c r="D39" s="284"/>
    </row>
    <row r="40" spans="1:4" ht="12">
      <c r="A40" s="281">
        <v>8</v>
      </c>
      <c r="B40" s="286" t="s">
        <v>662</v>
      </c>
      <c r="C40" s="281">
        <v>10946</v>
      </c>
      <c r="D40" s="284"/>
    </row>
    <row r="41" spans="1:4" ht="12">
      <c r="A41" s="281">
        <v>9</v>
      </c>
      <c r="B41" s="286" t="s">
        <v>663</v>
      </c>
      <c r="C41" s="281">
        <v>20000</v>
      </c>
      <c r="D41" s="284"/>
    </row>
    <row r="42" spans="1:4" ht="12">
      <c r="A42" s="281">
        <v>10</v>
      </c>
      <c r="B42" s="286" t="s">
        <v>664</v>
      </c>
      <c r="C42" s="281">
        <v>2350</v>
      </c>
      <c r="D42" s="284">
        <v>2350</v>
      </c>
    </row>
    <row r="43" spans="1:4" ht="12">
      <c r="A43" s="281">
        <v>11</v>
      </c>
      <c r="B43" s="286" t="s">
        <v>537</v>
      </c>
      <c r="C43" s="281">
        <v>1200</v>
      </c>
      <c r="D43" s="284">
        <v>1200</v>
      </c>
    </row>
    <row r="44" spans="1:4" ht="12">
      <c r="A44" s="281">
        <v>12</v>
      </c>
      <c r="B44" s="286" t="s">
        <v>665</v>
      </c>
      <c r="C44" s="281">
        <v>124909</v>
      </c>
      <c r="D44" s="284">
        <v>124909</v>
      </c>
    </row>
    <row r="45" spans="1:4" ht="12">
      <c r="A45" s="281">
        <v>13</v>
      </c>
      <c r="B45" s="286" t="s">
        <v>659</v>
      </c>
      <c r="C45" s="281">
        <v>3210</v>
      </c>
      <c r="D45" s="281">
        <v>3210</v>
      </c>
    </row>
    <row r="46" spans="1:4" ht="12">
      <c r="A46" s="281">
        <v>14</v>
      </c>
      <c r="B46" s="286" t="s">
        <v>659</v>
      </c>
      <c r="C46" s="281">
        <v>3101</v>
      </c>
      <c r="D46" s="284">
        <v>3101</v>
      </c>
    </row>
    <row r="47" spans="1:4" ht="17.25" customHeight="1">
      <c r="A47" s="329" t="s">
        <v>666</v>
      </c>
      <c r="B47" s="330"/>
      <c r="C47" s="280">
        <f>+SUM(C49:C49)</f>
        <v>1485000</v>
      </c>
      <c r="D47" s="283">
        <f>+SUM(D49:D49)</f>
        <v>1485000</v>
      </c>
    </row>
    <row r="48" spans="1:4" ht="11.25" customHeight="1">
      <c r="A48" s="329" t="s">
        <v>653</v>
      </c>
      <c r="B48" s="330"/>
      <c r="C48" s="281"/>
      <c r="D48" s="284"/>
    </row>
    <row r="49" spans="1:4" ht="12">
      <c r="A49" s="281">
        <v>15</v>
      </c>
      <c r="B49" s="281" t="s">
        <v>667</v>
      </c>
      <c r="C49" s="281">
        <v>1485000</v>
      </c>
      <c r="D49" s="284">
        <v>1485000</v>
      </c>
    </row>
    <row r="50" spans="1:4" ht="11.25" customHeight="1">
      <c r="A50" s="329" t="s">
        <v>668</v>
      </c>
      <c r="B50" s="330"/>
      <c r="C50" s="280">
        <f>+SUM(C52:C52)</f>
        <v>0</v>
      </c>
      <c r="D50" s="283">
        <f>+SUM(D52:D52)</f>
        <v>0</v>
      </c>
    </row>
    <row r="51" spans="1:4" ht="18" customHeight="1">
      <c r="A51" s="329" t="s">
        <v>653</v>
      </c>
      <c r="B51" s="330"/>
      <c r="C51" s="281"/>
      <c r="D51" s="284"/>
    </row>
    <row r="52" spans="1:4" ht="15" customHeight="1">
      <c r="A52" s="281"/>
      <c r="B52" s="281"/>
      <c r="C52" s="281"/>
      <c r="D52" s="284"/>
    </row>
    <row r="53" spans="1:4" ht="26.25" customHeight="1">
      <c r="A53" s="331" t="s">
        <v>669</v>
      </c>
      <c r="B53" s="332"/>
      <c r="C53" s="279">
        <f>+C54+C56+C58+C60+C63+C65+C69</f>
        <v>730456</v>
      </c>
      <c r="D53" s="280">
        <f>+D54+D56+D58+D60+D63+D65+D69</f>
        <v>730456</v>
      </c>
    </row>
    <row r="54" spans="1:4" ht="11.25" customHeight="1">
      <c r="A54" s="329" t="s">
        <v>652</v>
      </c>
      <c r="B54" s="330"/>
      <c r="C54" s="280">
        <f>+SUM(C55:C55)</f>
        <v>0</v>
      </c>
      <c r="D54" s="280">
        <f>+SUM(D55:D55)</f>
        <v>0</v>
      </c>
    </row>
    <row r="55" spans="1:4" ht="12">
      <c r="A55" s="281"/>
      <c r="B55" s="281"/>
      <c r="C55" s="282"/>
      <c r="D55" s="282"/>
    </row>
    <row r="56" spans="1:4" ht="11.25" customHeight="1">
      <c r="A56" s="329" t="s">
        <v>654</v>
      </c>
      <c r="B56" s="330"/>
      <c r="C56" s="280">
        <f>+SUM(C57:C57)</f>
        <v>0</v>
      </c>
      <c r="D56" s="280">
        <f>+SUM(D57:D57)</f>
        <v>0</v>
      </c>
    </row>
    <row r="57" spans="1:4" ht="12">
      <c r="A57" s="281"/>
      <c r="B57" s="281"/>
      <c r="C57" s="282"/>
      <c r="D57" s="282"/>
    </row>
    <row r="58" spans="1:4" ht="11.25" customHeight="1">
      <c r="A58" s="329" t="s">
        <v>655</v>
      </c>
      <c r="B58" s="330"/>
      <c r="C58" s="280">
        <f>+SUM(C59:C59)</f>
        <v>0</v>
      </c>
      <c r="D58" s="280">
        <f>+SUM(D59:D59)</f>
        <v>0</v>
      </c>
    </row>
    <row r="59" spans="1:4" ht="12">
      <c r="A59" s="281"/>
      <c r="B59" s="281"/>
      <c r="C59" s="282"/>
      <c r="D59" s="282"/>
    </row>
    <row r="60" spans="1:4" ht="20.25" customHeight="1">
      <c r="A60" s="329" t="s">
        <v>656</v>
      </c>
      <c r="B60" s="330"/>
      <c r="C60" s="280">
        <f>+SUM(C61:C62)</f>
        <v>20000</v>
      </c>
      <c r="D60" s="280">
        <f>+SUM(D61:D62)</f>
        <v>20000</v>
      </c>
    </row>
    <row r="61" spans="1:4" ht="14.25" customHeight="1">
      <c r="A61" s="281">
        <v>16</v>
      </c>
      <c r="B61" s="281" t="s">
        <v>670</v>
      </c>
      <c r="C61" s="281">
        <v>20000</v>
      </c>
      <c r="D61" s="282">
        <v>20000</v>
      </c>
    </row>
    <row r="62" spans="1:4" ht="14.25" customHeight="1">
      <c r="A62" s="281"/>
      <c r="B62" s="281"/>
      <c r="C62" s="281"/>
      <c r="D62" s="282"/>
    </row>
    <row r="63" spans="1:4" ht="27.75" customHeight="1">
      <c r="A63" s="329" t="s">
        <v>658</v>
      </c>
      <c r="B63" s="330"/>
      <c r="C63" s="280">
        <f>+SUM(C64:C64)</f>
        <v>1656</v>
      </c>
      <c r="D63" s="280">
        <f>+SUM(D64:D64)</f>
        <v>1656</v>
      </c>
    </row>
    <row r="64" spans="1:4" ht="12">
      <c r="A64" s="281">
        <v>17</v>
      </c>
      <c r="B64" s="281" t="s">
        <v>671</v>
      </c>
      <c r="C64" s="281">
        <v>1656</v>
      </c>
      <c r="D64" s="282">
        <v>1656</v>
      </c>
    </row>
    <row r="65" spans="1:4" ht="11.25" customHeight="1">
      <c r="A65" s="329" t="s">
        <v>666</v>
      </c>
      <c r="B65" s="330"/>
      <c r="C65" s="280">
        <f>+SUM(C66:C68)</f>
        <v>468800</v>
      </c>
      <c r="D65" s="280">
        <f>+SUM(D66:D68)</f>
        <v>468800</v>
      </c>
    </row>
    <row r="66" spans="1:4" ht="12">
      <c r="A66" s="281">
        <v>18</v>
      </c>
      <c r="B66" s="281" t="s">
        <v>672</v>
      </c>
      <c r="C66" s="282">
        <v>93800</v>
      </c>
      <c r="D66" s="282">
        <v>93800</v>
      </c>
    </row>
    <row r="67" spans="1:4" ht="12">
      <c r="A67" s="281">
        <v>19</v>
      </c>
      <c r="B67" s="281" t="s">
        <v>673</v>
      </c>
      <c r="C67" s="282">
        <v>60000</v>
      </c>
      <c r="D67" s="282">
        <v>60000</v>
      </c>
    </row>
    <row r="68" spans="1:4" ht="12">
      <c r="A68" s="281">
        <v>20</v>
      </c>
      <c r="B68" s="281" t="s">
        <v>674</v>
      </c>
      <c r="C68" s="282">
        <v>315000</v>
      </c>
      <c r="D68" s="282">
        <v>315000</v>
      </c>
    </row>
    <row r="69" spans="1:4" ht="11.25" customHeight="1">
      <c r="A69" s="329" t="s">
        <v>668</v>
      </c>
      <c r="B69" s="330"/>
      <c r="C69" s="280">
        <f>+SUM(C70:C70)</f>
        <v>240000</v>
      </c>
      <c r="D69" s="280">
        <f>+SUM(D70:D70)</f>
        <v>240000</v>
      </c>
    </row>
    <row r="70" spans="1:4" ht="12">
      <c r="A70" s="281">
        <v>21</v>
      </c>
      <c r="B70" s="281" t="s">
        <v>675</v>
      </c>
      <c r="C70" s="281">
        <v>240000</v>
      </c>
      <c r="D70" s="282">
        <v>240000</v>
      </c>
    </row>
    <row r="71" spans="1:4" ht="11.25" customHeight="1">
      <c r="A71" s="331" t="s">
        <v>676</v>
      </c>
      <c r="B71" s="332"/>
      <c r="C71" s="279">
        <f>+C72+C74</f>
        <v>2000</v>
      </c>
      <c r="D71" s="280">
        <f>+D72+D74</f>
        <v>2000</v>
      </c>
    </row>
    <row r="72" spans="1:4" ht="11.25" customHeight="1">
      <c r="A72" s="329" t="s">
        <v>677</v>
      </c>
      <c r="B72" s="330"/>
      <c r="C72" s="280">
        <f>+SUM(C73:C73)</f>
        <v>0</v>
      </c>
      <c r="D72" s="280">
        <f>+SUM(D73:D73)</f>
        <v>0</v>
      </c>
    </row>
    <row r="73" spans="1:4" ht="12">
      <c r="A73" s="281"/>
      <c r="B73" s="281"/>
      <c r="C73" s="281"/>
      <c r="D73" s="282"/>
    </row>
    <row r="74" spans="1:4" ht="11.25" customHeight="1">
      <c r="A74" s="329" t="s">
        <v>666</v>
      </c>
      <c r="B74" s="330"/>
      <c r="C74" s="280">
        <f>+SUM(C75:C75)</f>
        <v>2000</v>
      </c>
      <c r="D74" s="280">
        <f>+SUM(D75:D75)</f>
        <v>2000</v>
      </c>
    </row>
    <row r="75" spans="1:4" ht="12">
      <c r="A75" s="281">
        <v>22</v>
      </c>
      <c r="B75" s="281" t="s">
        <v>678</v>
      </c>
      <c r="C75" s="281">
        <v>2000</v>
      </c>
      <c r="D75" s="282">
        <v>2000</v>
      </c>
    </row>
    <row r="76" spans="1:4" ht="26.25" customHeight="1">
      <c r="A76" s="331" t="s">
        <v>679</v>
      </c>
      <c r="B76" s="332"/>
      <c r="C76" s="279">
        <f>+SUM(C77)</f>
        <v>0</v>
      </c>
      <c r="D76" s="283">
        <f>+SUM(D77)</f>
        <v>1652984</v>
      </c>
    </row>
    <row r="77" spans="1:4" ht="26.25" customHeight="1">
      <c r="A77" s="329" t="s">
        <v>658</v>
      </c>
      <c r="B77" s="330"/>
      <c r="C77" s="282">
        <f>C78</f>
        <v>0</v>
      </c>
      <c r="D77" s="280">
        <f>+SUM(D78:D84)</f>
        <v>1652984</v>
      </c>
    </row>
    <row r="78" spans="1:7" ht="12">
      <c r="A78" s="281">
        <v>17</v>
      </c>
      <c r="B78" s="281" t="s">
        <v>680</v>
      </c>
      <c r="C78" s="281"/>
      <c r="D78" s="282">
        <v>2306025</v>
      </c>
      <c r="G78" s="287"/>
    </row>
    <row r="79" spans="1:7" ht="12">
      <c r="A79" s="281">
        <v>18</v>
      </c>
      <c r="B79" s="281" t="s">
        <v>681</v>
      </c>
      <c r="C79" s="281"/>
      <c r="D79" s="282">
        <v>-320273</v>
      </c>
      <c r="E79" s="288"/>
      <c r="G79" s="289"/>
    </row>
    <row r="80" spans="1:7" ht="12">
      <c r="A80" s="281">
        <v>19</v>
      </c>
      <c r="B80" s="281" t="s">
        <v>682</v>
      </c>
      <c r="C80" s="281"/>
      <c r="D80" s="282">
        <v>-71958</v>
      </c>
      <c r="E80" s="288"/>
      <c r="G80" s="289"/>
    </row>
    <row r="81" spans="1:7" ht="12">
      <c r="A81" s="281">
        <v>20</v>
      </c>
      <c r="B81" s="281" t="s">
        <v>683</v>
      </c>
      <c r="C81" s="281"/>
      <c r="D81" s="282">
        <v>-9535</v>
      </c>
      <c r="E81" s="288"/>
      <c r="G81" s="289"/>
    </row>
    <row r="82" spans="1:7" ht="12">
      <c r="A82" s="281">
        <v>21</v>
      </c>
      <c r="B82" s="281" t="s">
        <v>684</v>
      </c>
      <c r="C82" s="281"/>
      <c r="D82" s="282">
        <v>-430764</v>
      </c>
      <c r="E82" s="288"/>
      <c r="G82" s="289"/>
    </row>
    <row r="83" spans="1:7" ht="12">
      <c r="A83" s="281">
        <v>22</v>
      </c>
      <c r="B83" s="281" t="s">
        <v>685</v>
      </c>
      <c r="C83" s="281"/>
      <c r="D83" s="290">
        <f>--210720</f>
        <v>210720</v>
      </c>
      <c r="E83" s="291"/>
      <c r="G83" s="292"/>
    </row>
    <row r="84" spans="1:7" ht="12">
      <c r="A84" s="281">
        <v>23</v>
      </c>
      <c r="B84" s="281" t="s">
        <v>686</v>
      </c>
      <c r="C84" s="281"/>
      <c r="D84" s="282">
        <v>-31231</v>
      </c>
      <c r="E84" s="288"/>
      <c r="G84" s="289"/>
    </row>
    <row r="85" spans="1:7" ht="28.5" customHeight="1">
      <c r="A85" s="293"/>
      <c r="B85" s="327" t="s">
        <v>696</v>
      </c>
      <c r="C85" s="327"/>
      <c r="D85" s="327"/>
      <c r="G85" s="287"/>
    </row>
    <row r="86" spans="1:4" ht="39" customHeight="1">
      <c r="A86" s="293"/>
      <c r="B86" s="328" t="s">
        <v>687</v>
      </c>
      <c r="C86" s="328"/>
      <c r="D86" s="328"/>
    </row>
    <row r="87" spans="2:4" ht="28.5" customHeight="1">
      <c r="B87" s="328" t="s">
        <v>688</v>
      </c>
      <c r="C87" s="328"/>
      <c r="D87" s="328"/>
    </row>
    <row r="90" spans="2:3" ht="12">
      <c r="B90" s="267" t="s">
        <v>689</v>
      </c>
      <c r="C90" s="267"/>
    </row>
    <row r="91" ht="12">
      <c r="B91" s="262" t="s">
        <v>690</v>
      </c>
    </row>
    <row r="93" spans="2:3" ht="12">
      <c r="B93" s="267" t="s">
        <v>691</v>
      </c>
      <c r="C93" s="267"/>
    </row>
  </sheetData>
  <mergeCells count="43">
    <mergeCell ref="C3:D3"/>
    <mergeCell ref="C5:D5"/>
    <mergeCell ref="C6:D6"/>
    <mergeCell ref="C8:D8"/>
    <mergeCell ref="A9:D9"/>
    <mergeCell ref="A11:A12"/>
    <mergeCell ref="B11:B12"/>
    <mergeCell ref="C11:C12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5:B25"/>
    <mergeCell ref="A26:B26"/>
    <mergeCell ref="A29:B29"/>
    <mergeCell ref="A30:B30"/>
    <mergeCell ref="A32:B32"/>
    <mergeCell ref="A33:B33"/>
    <mergeCell ref="A47:B47"/>
    <mergeCell ref="A48:B48"/>
    <mergeCell ref="A50:B50"/>
    <mergeCell ref="A51:B51"/>
    <mergeCell ref="A53:B53"/>
    <mergeCell ref="A54:B54"/>
    <mergeCell ref="A56:B56"/>
    <mergeCell ref="A58:B58"/>
    <mergeCell ref="A60:B60"/>
    <mergeCell ref="A63:B63"/>
    <mergeCell ref="A65:B65"/>
    <mergeCell ref="A69:B69"/>
    <mergeCell ref="A71:B71"/>
    <mergeCell ref="B85:D85"/>
    <mergeCell ref="B86:D86"/>
    <mergeCell ref="B87:D87"/>
    <mergeCell ref="A72:B72"/>
    <mergeCell ref="A74:B74"/>
    <mergeCell ref="A76:B76"/>
    <mergeCell ref="A77:B77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H13" sqref="H13"/>
    </sheetView>
  </sheetViews>
  <sheetFormatPr defaultColWidth="9.140625" defaultRowHeight="12"/>
  <cols>
    <col min="1" max="1" width="59.7109375" style="3" customWidth="1"/>
    <col min="2" max="2" width="9.28125" style="9" customWidth="1"/>
    <col min="3" max="4" width="18.421875" style="3" customWidth="1"/>
    <col min="5" max="7" width="9.28125" style="3" customWidth="1"/>
    <col min="8" max="8" width="14.7109375" style="3" bestFit="1" customWidth="1"/>
    <col min="9" max="16384" width="9.28125" style="3" customWidth="1"/>
  </cols>
  <sheetData>
    <row r="1" spans="1:4" ht="15.75">
      <c r="A1" s="306" t="s">
        <v>76</v>
      </c>
      <c r="B1" s="306"/>
      <c r="C1" s="306"/>
      <c r="D1" s="306"/>
    </row>
    <row r="2" spans="1:8" ht="15.75">
      <c r="A2" s="14"/>
      <c r="B2" s="14"/>
      <c r="D2" s="38" t="s">
        <v>216</v>
      </c>
      <c r="H2" s="38"/>
    </row>
    <row r="3" spans="1:4" ht="15">
      <c r="A3" s="316" t="s">
        <v>204</v>
      </c>
      <c r="B3" s="316"/>
      <c r="C3" s="316"/>
      <c r="D3" s="316"/>
    </row>
    <row r="4" spans="1:4" ht="15.75">
      <c r="A4" s="6"/>
      <c r="B4" s="6"/>
      <c r="C4" s="6"/>
      <c r="D4" s="6"/>
    </row>
    <row r="5" spans="1:4" ht="15">
      <c r="A5" s="316" t="s">
        <v>478</v>
      </c>
      <c r="B5" s="316"/>
      <c r="C5" s="316"/>
      <c r="D5" s="316"/>
    </row>
    <row r="6" spans="1:12" s="7" customFormat="1" ht="12.7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4" ht="29.25" customHeight="1">
      <c r="A7" s="340" t="s">
        <v>104</v>
      </c>
      <c r="B7" s="300" t="s">
        <v>16</v>
      </c>
      <c r="C7" s="301" t="s">
        <v>477</v>
      </c>
      <c r="D7" s="337" t="s">
        <v>476</v>
      </c>
    </row>
    <row r="8" spans="1:4" ht="29.25" customHeight="1">
      <c r="A8" s="340"/>
      <c r="B8" s="300"/>
      <c r="C8" s="335"/>
      <c r="D8" s="338"/>
    </row>
    <row r="9" spans="1:8" ht="21" customHeight="1">
      <c r="A9" s="340"/>
      <c r="B9" s="300"/>
      <c r="C9" s="336"/>
      <c r="D9" s="339"/>
      <c r="H9" s="78"/>
    </row>
    <row r="10" spans="1:6" ht="15">
      <c r="A10" s="15" t="s">
        <v>223</v>
      </c>
      <c r="B10" s="16" t="s">
        <v>105</v>
      </c>
      <c r="C10" s="17">
        <v>19000</v>
      </c>
      <c r="D10" s="17">
        <v>18909</v>
      </c>
      <c r="F10" s="27"/>
    </row>
    <row r="11" spans="1:6" ht="15">
      <c r="A11" s="15" t="s">
        <v>139</v>
      </c>
      <c r="B11" s="16" t="s">
        <v>136</v>
      </c>
      <c r="C11" s="17"/>
      <c r="D11" s="17"/>
      <c r="F11" s="27"/>
    </row>
    <row r="12" spans="1:11" ht="15">
      <c r="A12" s="15" t="s">
        <v>106</v>
      </c>
      <c r="B12" s="16" t="s">
        <v>107</v>
      </c>
      <c r="C12" s="17">
        <v>90000</v>
      </c>
      <c r="D12" s="17">
        <v>71807</v>
      </c>
      <c r="F12" s="27"/>
      <c r="K12" s="27"/>
    </row>
    <row r="13" spans="1:11" ht="15">
      <c r="A13" s="15" t="s">
        <v>215</v>
      </c>
      <c r="B13" s="16" t="s">
        <v>214</v>
      </c>
      <c r="C13" s="17">
        <v>350</v>
      </c>
      <c r="D13" s="17">
        <v>348</v>
      </c>
      <c r="F13" s="27"/>
      <c r="K13" s="27"/>
    </row>
    <row r="14" spans="1:11" ht="15">
      <c r="A14" s="11" t="s">
        <v>108</v>
      </c>
      <c r="B14" s="18" t="s">
        <v>133</v>
      </c>
      <c r="C14" s="19">
        <v>11000</v>
      </c>
      <c r="D14" s="19">
        <v>10481</v>
      </c>
      <c r="F14" s="27"/>
      <c r="K14" s="27"/>
    </row>
    <row r="15" spans="1:11" ht="15">
      <c r="A15" s="11" t="s">
        <v>109</v>
      </c>
      <c r="B15" s="18" t="s">
        <v>134</v>
      </c>
      <c r="C15" s="19">
        <v>4500</v>
      </c>
      <c r="D15" s="19">
        <v>4669</v>
      </c>
      <c r="F15" s="27"/>
      <c r="K15" s="27"/>
    </row>
    <row r="16" spans="1:11" ht="15">
      <c r="A16" s="11" t="s">
        <v>110</v>
      </c>
      <c r="B16" s="18" t="s">
        <v>135</v>
      </c>
      <c r="C16" s="19">
        <v>2200</v>
      </c>
      <c r="D16" s="19">
        <v>2095</v>
      </c>
      <c r="F16" s="27"/>
      <c r="K16" s="27"/>
    </row>
    <row r="17" spans="1:11" ht="15">
      <c r="A17" s="11" t="s">
        <v>274</v>
      </c>
      <c r="B17" s="18" t="s">
        <v>273</v>
      </c>
      <c r="C17" s="19">
        <v>7615</v>
      </c>
      <c r="D17" s="19">
        <v>7004</v>
      </c>
      <c r="F17" s="27"/>
      <c r="K17" s="27"/>
    </row>
    <row r="18" spans="1:4" ht="15">
      <c r="A18" s="11" t="s">
        <v>138</v>
      </c>
      <c r="B18" s="18" t="s">
        <v>137</v>
      </c>
      <c r="C18" s="19">
        <v>500</v>
      </c>
      <c r="D18" s="19">
        <v>659</v>
      </c>
    </row>
    <row r="19" spans="1:4" ht="15">
      <c r="A19" s="11" t="s">
        <v>111</v>
      </c>
      <c r="B19" s="18" t="s">
        <v>112</v>
      </c>
      <c r="C19" s="19">
        <v>1600</v>
      </c>
      <c r="D19" s="19">
        <v>1503</v>
      </c>
    </row>
    <row r="20" spans="1:6" ht="15">
      <c r="A20" s="11" t="s">
        <v>113</v>
      </c>
      <c r="B20" s="18" t="s">
        <v>114</v>
      </c>
      <c r="C20" s="19">
        <v>163040</v>
      </c>
      <c r="D20" s="19">
        <v>121261</v>
      </c>
      <c r="F20" s="27"/>
    </row>
    <row r="21" spans="1:4" ht="15">
      <c r="A21" s="11" t="s">
        <v>115</v>
      </c>
      <c r="B21" s="18" t="s">
        <v>116</v>
      </c>
      <c r="C21" s="19">
        <v>25000</v>
      </c>
      <c r="D21" s="19">
        <v>24705</v>
      </c>
    </row>
    <row r="22" spans="1:4" ht="15">
      <c r="A22" s="11" t="s">
        <v>117</v>
      </c>
      <c r="B22" s="18" t="s">
        <v>118</v>
      </c>
      <c r="C22" s="19">
        <v>700</v>
      </c>
      <c r="D22" s="19">
        <v>641</v>
      </c>
    </row>
    <row r="23" spans="1:4" ht="15">
      <c r="A23" s="11" t="s">
        <v>119</v>
      </c>
      <c r="B23" s="18" t="s">
        <v>120</v>
      </c>
      <c r="C23" s="19">
        <v>2300</v>
      </c>
      <c r="D23" s="19">
        <v>1226</v>
      </c>
    </row>
    <row r="24" spans="1:4" ht="15">
      <c r="A24" s="11" t="s">
        <v>121</v>
      </c>
      <c r="B24" s="18" t="s">
        <v>122</v>
      </c>
      <c r="C24" s="19"/>
      <c r="D24" s="19"/>
    </row>
    <row r="25" spans="1:4" ht="15">
      <c r="A25" s="11" t="s">
        <v>123</v>
      </c>
      <c r="B25" s="18" t="s">
        <v>124</v>
      </c>
      <c r="C25" s="19">
        <v>485</v>
      </c>
      <c r="D25" s="19">
        <v>200</v>
      </c>
    </row>
    <row r="26" spans="1:4" ht="15">
      <c r="A26" s="11" t="s">
        <v>198</v>
      </c>
      <c r="B26" s="18" t="s">
        <v>197</v>
      </c>
      <c r="C26" s="19"/>
      <c r="D26" s="19"/>
    </row>
    <row r="27" spans="1:4" ht="15">
      <c r="A27" s="11" t="s">
        <v>125</v>
      </c>
      <c r="B27" s="18" t="s">
        <v>126</v>
      </c>
      <c r="C27" s="19">
        <v>500</v>
      </c>
      <c r="D27" s="19">
        <v>420</v>
      </c>
    </row>
    <row r="28" spans="1:4" ht="15">
      <c r="A28" s="11" t="s">
        <v>127</v>
      </c>
      <c r="B28" s="18" t="s">
        <v>142</v>
      </c>
      <c r="C28" s="19"/>
      <c r="D28" s="19"/>
    </row>
    <row r="29" spans="1:4" ht="15">
      <c r="A29" s="13" t="s">
        <v>0</v>
      </c>
      <c r="B29" s="12"/>
      <c r="C29" s="20">
        <f>SUM(C10:C28)</f>
        <v>328790</v>
      </c>
      <c r="D29" s="20">
        <f>SUM(D10:D28)</f>
        <v>265928</v>
      </c>
    </row>
    <row r="30" spans="1:4" ht="15">
      <c r="A30" s="21"/>
      <c r="B30" s="22"/>
      <c r="C30" s="23"/>
      <c r="D30" s="23"/>
    </row>
    <row r="32" spans="1:4" ht="15">
      <c r="A32" s="316" t="s">
        <v>204</v>
      </c>
      <c r="B32" s="316"/>
      <c r="C32" s="316"/>
      <c r="D32" s="316"/>
    </row>
    <row r="33" spans="1:4" ht="15.75">
      <c r="A33" s="6"/>
      <c r="B33" s="6"/>
      <c r="C33" s="6"/>
      <c r="D33" s="6"/>
    </row>
    <row r="34" spans="1:4" ht="15">
      <c r="A34" s="316" t="s">
        <v>479</v>
      </c>
      <c r="B34" s="316"/>
      <c r="C34" s="316"/>
      <c r="D34" s="316"/>
    </row>
    <row r="35" spans="1:12" s="1" customFormat="1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2" ht="15">
      <c r="A36" s="21"/>
      <c r="B36" s="22"/>
    </row>
    <row r="37" spans="1:4" ht="21.75" customHeight="1">
      <c r="A37" s="341" t="s">
        <v>128</v>
      </c>
      <c r="B37" s="344" t="s">
        <v>16</v>
      </c>
      <c r="C37" s="301" t="s">
        <v>477</v>
      </c>
      <c r="D37" s="337" t="s">
        <v>476</v>
      </c>
    </row>
    <row r="38" spans="1:4" ht="21.75" customHeight="1">
      <c r="A38" s="342"/>
      <c r="B38" s="345"/>
      <c r="C38" s="335"/>
      <c r="D38" s="338"/>
    </row>
    <row r="39" spans="1:4" ht="37.5" customHeight="1">
      <c r="A39" s="343"/>
      <c r="B39" s="346"/>
      <c r="C39" s="336"/>
      <c r="D39" s="339"/>
    </row>
    <row r="40" spans="1:4" ht="15">
      <c r="A40" s="15" t="s">
        <v>129</v>
      </c>
      <c r="B40" s="59" t="s">
        <v>124</v>
      </c>
      <c r="C40" s="17">
        <v>20000</v>
      </c>
      <c r="D40" s="17">
        <v>13554</v>
      </c>
    </row>
    <row r="41" spans="1:4" ht="15">
      <c r="A41" s="11" t="s">
        <v>130</v>
      </c>
      <c r="B41" s="18" t="s">
        <v>124</v>
      </c>
      <c r="C41" s="19">
        <v>18000</v>
      </c>
      <c r="D41" s="19">
        <v>8701</v>
      </c>
    </row>
    <row r="42" spans="1:4" ht="15">
      <c r="A42" s="11" t="s">
        <v>131</v>
      </c>
      <c r="B42" s="18" t="s">
        <v>124</v>
      </c>
      <c r="C42" s="19">
        <v>4000</v>
      </c>
      <c r="D42" s="19">
        <v>2594</v>
      </c>
    </row>
    <row r="43" spans="1:4" ht="15">
      <c r="A43" s="11" t="s">
        <v>150</v>
      </c>
      <c r="B43" s="18" t="s">
        <v>124</v>
      </c>
      <c r="C43" s="19">
        <v>4000</v>
      </c>
      <c r="D43" s="19">
        <v>1522</v>
      </c>
    </row>
    <row r="44" spans="1:4" ht="15">
      <c r="A44" s="13" t="s">
        <v>132</v>
      </c>
      <c r="B44" s="12"/>
      <c r="C44" s="20">
        <f>SUM(C40:C43)</f>
        <v>46000</v>
      </c>
      <c r="D44" s="20">
        <f>SUM(D40:D43)</f>
        <v>26371</v>
      </c>
    </row>
    <row r="46" spans="1:2" ht="15">
      <c r="A46" s="28"/>
      <c r="B46" s="3"/>
    </row>
    <row r="47" spans="1:5" ht="15" hidden="1">
      <c r="A47" s="24" t="s">
        <v>165</v>
      </c>
      <c r="B47" s="3"/>
      <c r="D47" s="24" t="s">
        <v>143</v>
      </c>
      <c r="E47" s="24"/>
    </row>
    <row r="48" spans="1:2" ht="15" hidden="1">
      <c r="A48" s="9" t="s">
        <v>218</v>
      </c>
      <c r="B48" s="1"/>
    </row>
    <row r="49" spans="1:2" ht="15">
      <c r="A49" s="9"/>
      <c r="B49" s="1"/>
    </row>
    <row r="50" spans="1:4" ht="15">
      <c r="A50" s="46" t="s">
        <v>320</v>
      </c>
      <c r="B50" s="46" t="s">
        <v>321</v>
      </c>
      <c r="C50" s="9"/>
      <c r="D50" s="58"/>
    </row>
    <row r="51" spans="1:4" ht="15">
      <c r="A51" s="46" t="s">
        <v>322</v>
      </c>
      <c r="B51" s="46" t="s">
        <v>323</v>
      </c>
      <c r="D51" s="46"/>
    </row>
  </sheetData>
  <mergeCells count="14">
    <mergeCell ref="A34:D34"/>
    <mergeCell ref="A32:D32"/>
    <mergeCell ref="A7:A9"/>
    <mergeCell ref="D37:D39"/>
    <mergeCell ref="A37:A39"/>
    <mergeCell ref="B37:B39"/>
    <mergeCell ref="C37:C39"/>
    <mergeCell ref="A6:L6"/>
    <mergeCell ref="A1:D1"/>
    <mergeCell ref="B7:B9"/>
    <mergeCell ref="C7:C9"/>
    <mergeCell ref="A3:D3"/>
    <mergeCell ref="A5:D5"/>
    <mergeCell ref="D7:D9"/>
  </mergeCells>
  <printOptions/>
  <pageMargins left="0.63" right="0.17" top="0.58" bottom="0.75" header="0.5118110236220472" footer="0.5118110236220472"/>
  <pageSetup horizontalDpi="600" verticalDpi="600" orientation="portrait" paperSize="9" r:id="rId1"/>
  <headerFooter alignWithMargins="0"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7">
      <selection activeCell="B46" sqref="B46"/>
    </sheetView>
  </sheetViews>
  <sheetFormatPr defaultColWidth="9.140625" defaultRowHeight="12"/>
  <cols>
    <col min="1" max="1" width="15.28125" style="1" customWidth="1"/>
    <col min="2" max="2" width="78.421875" style="1" customWidth="1"/>
    <col min="3" max="3" width="18.7109375" style="1" customWidth="1"/>
    <col min="4" max="4" width="17.8515625" style="1" customWidth="1"/>
    <col min="5" max="5" width="15.00390625" style="1" customWidth="1"/>
    <col min="6" max="16384" width="9.28125" style="1" customWidth="1"/>
  </cols>
  <sheetData>
    <row r="1" spans="1:4" ht="20.25">
      <c r="A1" s="347" t="s">
        <v>76</v>
      </c>
      <c r="B1" s="347"/>
      <c r="C1" s="347"/>
      <c r="D1" s="347"/>
    </row>
    <row r="2" spans="1:4" ht="20.25">
      <c r="A2" s="87"/>
      <c r="B2" s="87"/>
      <c r="D2" s="139" t="s">
        <v>328</v>
      </c>
    </row>
    <row r="3" spans="1:4" ht="20.25">
      <c r="A3" s="87"/>
      <c r="B3" s="87"/>
      <c r="D3" s="139"/>
    </row>
    <row r="4" spans="1:4" ht="18.75">
      <c r="A4" s="352" t="s">
        <v>472</v>
      </c>
      <c r="B4" s="352"/>
      <c r="C4" s="352"/>
      <c r="D4" s="352"/>
    </row>
    <row r="5" spans="1:4" ht="12.75">
      <c r="A5" s="353" t="s">
        <v>329</v>
      </c>
      <c r="B5" s="353"/>
      <c r="C5" s="353"/>
      <c r="D5" s="353"/>
    </row>
    <row r="6" spans="1:4" ht="12.75">
      <c r="A6" s="112"/>
      <c r="B6" s="112"/>
      <c r="C6" s="112"/>
      <c r="D6" s="112"/>
    </row>
    <row r="7" spans="1:2" ht="19.5" thickBot="1">
      <c r="A7" s="88"/>
      <c r="B7" s="88"/>
    </row>
    <row r="8" spans="1:5" ht="39.75" customHeight="1" thickBot="1">
      <c r="A8" s="350"/>
      <c r="B8" s="351"/>
      <c r="C8" s="113" t="s">
        <v>330</v>
      </c>
      <c r="D8" s="113" t="s">
        <v>471</v>
      </c>
      <c r="E8" s="114"/>
    </row>
    <row r="9" spans="1:5" ht="18" customHeight="1" thickBot="1">
      <c r="A9" s="348" t="s">
        <v>473</v>
      </c>
      <c r="B9" s="349"/>
      <c r="C9" s="115">
        <f>C10+C11+C12+C13+C14</f>
        <v>256500</v>
      </c>
      <c r="D9" s="115">
        <f>D10+D11+D12+D13+D14</f>
        <v>164165</v>
      </c>
      <c r="E9" s="114"/>
    </row>
    <row r="10" spans="1:4" ht="15" customHeight="1">
      <c r="A10" s="116" t="s">
        <v>331</v>
      </c>
      <c r="B10" s="117" t="s">
        <v>332</v>
      </c>
      <c r="C10" s="118">
        <v>64000</v>
      </c>
      <c r="D10" s="118">
        <v>38132</v>
      </c>
    </row>
    <row r="11" spans="1:6" ht="13.5" customHeight="1">
      <c r="A11" s="119" t="s">
        <v>333</v>
      </c>
      <c r="B11" s="120" t="s">
        <v>232</v>
      </c>
      <c r="C11" s="121">
        <v>30000</v>
      </c>
      <c r="D11" s="121">
        <v>15642</v>
      </c>
      <c r="F11" s="61"/>
    </row>
    <row r="12" spans="1:6" ht="14.25">
      <c r="A12" s="119" t="s">
        <v>334</v>
      </c>
      <c r="B12" s="122" t="s">
        <v>233</v>
      </c>
      <c r="C12" s="121">
        <v>70000</v>
      </c>
      <c r="D12" s="121">
        <v>65574</v>
      </c>
      <c r="F12" s="61"/>
    </row>
    <row r="13" spans="1:4" ht="12.75" customHeight="1">
      <c r="A13" s="119" t="s">
        <v>335</v>
      </c>
      <c r="B13" s="120" t="s">
        <v>336</v>
      </c>
      <c r="C13" s="121">
        <v>90000</v>
      </c>
      <c r="D13" s="121">
        <v>42317</v>
      </c>
    </row>
    <row r="14" spans="1:4" ht="12.75" customHeight="1">
      <c r="A14" s="119"/>
      <c r="B14" s="120" t="s">
        <v>337</v>
      </c>
      <c r="C14" s="121">
        <v>2500</v>
      </c>
      <c r="D14" s="121">
        <v>2500</v>
      </c>
    </row>
    <row r="15" spans="1:4" ht="16.5" customHeight="1">
      <c r="A15" s="123" t="s">
        <v>338</v>
      </c>
      <c r="B15" s="124"/>
      <c r="C15" s="125">
        <f>C16+C17+C18+C19+C20+C21</f>
        <v>185000</v>
      </c>
      <c r="D15" s="125">
        <f>D16+D17+D18+D19+D20+D21</f>
        <v>144045</v>
      </c>
    </row>
    <row r="16" spans="1:20" ht="15" customHeight="1">
      <c r="A16" s="126" t="s">
        <v>339</v>
      </c>
      <c r="B16" s="120" t="s">
        <v>340</v>
      </c>
      <c r="C16" s="121">
        <v>10000</v>
      </c>
      <c r="D16" s="121">
        <v>6060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4" ht="15" customHeight="1">
      <c r="A17" s="126" t="s">
        <v>341</v>
      </c>
      <c r="B17" s="120" t="s">
        <v>234</v>
      </c>
      <c r="C17" s="121">
        <v>70000</v>
      </c>
      <c r="D17" s="121">
        <v>70028</v>
      </c>
    </row>
    <row r="18" spans="1:12" ht="15" customHeight="1">
      <c r="A18" s="119" t="s">
        <v>342</v>
      </c>
      <c r="B18" s="120" t="s">
        <v>264</v>
      </c>
      <c r="C18" s="121">
        <v>50000</v>
      </c>
      <c r="D18" s="121">
        <v>20000</v>
      </c>
      <c r="G18" s="61"/>
      <c r="H18" s="82"/>
      <c r="I18" s="61"/>
      <c r="J18" s="61"/>
      <c r="K18" s="61"/>
      <c r="L18" s="61"/>
    </row>
    <row r="19" spans="1:12" ht="15" customHeight="1">
      <c r="A19" s="119" t="s">
        <v>343</v>
      </c>
      <c r="B19" s="120" t="s">
        <v>265</v>
      </c>
      <c r="C19" s="121">
        <v>50000</v>
      </c>
      <c r="D19" s="121">
        <v>45000</v>
      </c>
      <c r="G19" s="61"/>
      <c r="H19" s="61"/>
      <c r="I19" s="61"/>
      <c r="J19" s="61"/>
      <c r="K19" s="61"/>
      <c r="L19" s="61"/>
    </row>
    <row r="20" spans="1:12" ht="15" customHeight="1">
      <c r="A20" s="119"/>
      <c r="B20" s="120" t="s">
        <v>319</v>
      </c>
      <c r="C20" s="121"/>
      <c r="D20" s="121"/>
      <c r="G20" s="61"/>
      <c r="H20" s="61"/>
      <c r="I20" s="61"/>
      <c r="J20" s="61"/>
      <c r="K20" s="61"/>
      <c r="L20" s="61"/>
    </row>
    <row r="21" spans="1:12" ht="15" customHeight="1">
      <c r="A21" s="119" t="s">
        <v>235</v>
      </c>
      <c r="B21" s="120" t="s">
        <v>266</v>
      </c>
      <c r="C21" s="121">
        <v>5000</v>
      </c>
      <c r="D21" s="121">
        <v>2957</v>
      </c>
      <c r="G21" s="61"/>
      <c r="H21" s="61"/>
      <c r="I21" s="61"/>
      <c r="J21" s="61"/>
      <c r="K21" s="61"/>
      <c r="L21" s="61"/>
    </row>
    <row r="22" spans="1:4" ht="15" customHeight="1">
      <c r="A22" s="123" t="s">
        <v>344</v>
      </c>
      <c r="B22" s="124"/>
      <c r="C22" s="125">
        <v>30000</v>
      </c>
      <c r="D22" s="125">
        <v>33980</v>
      </c>
    </row>
    <row r="23" spans="1:4" ht="15" customHeight="1">
      <c r="A23" s="123" t="s">
        <v>345</v>
      </c>
      <c r="B23" s="124"/>
      <c r="C23" s="125">
        <v>5450</v>
      </c>
      <c r="D23" s="125">
        <v>16</v>
      </c>
    </row>
    <row r="24" spans="1:4" ht="15" customHeight="1">
      <c r="A24" s="128" t="s">
        <v>346</v>
      </c>
      <c r="B24" s="129"/>
      <c r="C24" s="125">
        <v>15000</v>
      </c>
      <c r="D24" s="125">
        <v>7380</v>
      </c>
    </row>
    <row r="25" spans="1:4" ht="15" customHeight="1">
      <c r="A25" s="123" t="s">
        <v>347</v>
      </c>
      <c r="B25" s="129"/>
      <c r="C25" s="125">
        <v>10000</v>
      </c>
      <c r="D25" s="125">
        <v>24178</v>
      </c>
    </row>
    <row r="26" spans="1:4" ht="15" customHeight="1">
      <c r="A26" s="123" t="s">
        <v>348</v>
      </c>
      <c r="B26" s="129"/>
      <c r="C26" s="125">
        <v>20000</v>
      </c>
      <c r="D26" s="125"/>
    </row>
    <row r="27" spans="1:4" ht="15" customHeight="1">
      <c r="A27" s="123" t="s">
        <v>349</v>
      </c>
      <c r="B27" s="124"/>
      <c r="C27" s="125">
        <v>45000</v>
      </c>
      <c r="D27" s="125">
        <v>46854</v>
      </c>
    </row>
    <row r="28" spans="1:4" ht="16.5" customHeight="1">
      <c r="A28" s="130" t="s">
        <v>350</v>
      </c>
      <c r="B28" s="131"/>
      <c r="C28" s="121">
        <f>C27+C25+C24+C23+C15+C9+C22+C26</f>
        <v>566950</v>
      </c>
      <c r="D28" s="121">
        <f>D27+D25+D24+D23+D15+D9+D22+D26</f>
        <v>420618</v>
      </c>
    </row>
    <row r="29" spans="1:4" ht="16.5" customHeight="1">
      <c r="A29" s="123" t="s">
        <v>236</v>
      </c>
      <c r="B29" s="124"/>
      <c r="C29" s="125">
        <v>9000</v>
      </c>
      <c r="D29" s="156">
        <v>3631</v>
      </c>
    </row>
    <row r="30" spans="1:4" ht="16.5" customHeight="1">
      <c r="A30" s="123" t="s">
        <v>237</v>
      </c>
      <c r="B30" s="124"/>
      <c r="C30" s="125">
        <v>10000</v>
      </c>
      <c r="D30" s="156">
        <v>7180</v>
      </c>
    </row>
    <row r="31" spans="1:4" ht="16.5" customHeight="1">
      <c r="A31" s="123" t="s">
        <v>238</v>
      </c>
      <c r="B31" s="124"/>
      <c r="C31" s="125">
        <v>6000</v>
      </c>
      <c r="D31" s="156">
        <v>4739</v>
      </c>
    </row>
    <row r="32" spans="1:4" ht="16.5" customHeight="1">
      <c r="A32" s="123" t="s">
        <v>239</v>
      </c>
      <c r="B32" s="124"/>
      <c r="C32" s="125">
        <v>5500</v>
      </c>
      <c r="D32" s="156">
        <v>6637</v>
      </c>
    </row>
    <row r="33" spans="1:4" ht="16.5" customHeight="1">
      <c r="A33" s="123" t="s">
        <v>240</v>
      </c>
      <c r="B33" s="124"/>
      <c r="C33" s="125">
        <v>15000</v>
      </c>
      <c r="D33" s="156">
        <v>7794</v>
      </c>
    </row>
    <row r="34" spans="1:4" ht="16.5" customHeight="1">
      <c r="A34" s="123" t="s">
        <v>241</v>
      </c>
      <c r="B34" s="124"/>
      <c r="C34" s="125">
        <v>2550</v>
      </c>
      <c r="D34" s="156">
        <v>2014</v>
      </c>
    </row>
    <row r="35" spans="1:4" ht="12.75" customHeight="1" thickBot="1">
      <c r="A35" s="132" t="s">
        <v>351</v>
      </c>
      <c r="B35" s="133"/>
      <c r="C35" s="140"/>
      <c r="D35" s="140"/>
    </row>
    <row r="36" spans="1:5" ht="22.5" customHeight="1" thickBot="1">
      <c r="A36" s="134" t="s">
        <v>177</v>
      </c>
      <c r="B36" s="135"/>
      <c r="C36" s="141">
        <f>SUM(C28:C35)</f>
        <v>615000</v>
      </c>
      <c r="D36" s="141">
        <f>SUM(D28:D35)</f>
        <v>452613</v>
      </c>
      <c r="E36" s="84"/>
    </row>
    <row r="37" spans="1:6" ht="12.75" customHeight="1">
      <c r="A37" s="136"/>
      <c r="B37" s="136"/>
      <c r="C37" s="137"/>
      <c r="D37" s="137"/>
      <c r="E37" s="138"/>
      <c r="F37" s="127"/>
    </row>
    <row r="38" spans="1:6" ht="12.75" customHeight="1">
      <c r="A38" s="136"/>
      <c r="B38" s="136"/>
      <c r="C38" s="137"/>
      <c r="D38" s="137"/>
      <c r="E38" s="138"/>
      <c r="F38" s="127"/>
    </row>
    <row r="39" spans="1:6" ht="12.75" customHeight="1">
      <c r="A39" s="136"/>
      <c r="B39" s="136"/>
      <c r="C39" s="137"/>
      <c r="D39" s="137"/>
      <c r="E39" s="138"/>
      <c r="F39" s="127"/>
    </row>
    <row r="40" spans="1:2" ht="15.75">
      <c r="A40" s="83"/>
      <c r="B40" s="2"/>
    </row>
    <row r="41" spans="1:2" ht="15.75" hidden="1">
      <c r="A41" s="83"/>
      <c r="B41" s="1" t="s">
        <v>242</v>
      </c>
    </row>
    <row r="42" spans="1:2" ht="15.75" hidden="1">
      <c r="A42" s="83"/>
      <c r="B42" s="1" t="s">
        <v>243</v>
      </c>
    </row>
    <row r="43" spans="1:6" ht="15.75">
      <c r="A43" s="83"/>
      <c r="B43" s="46" t="s">
        <v>320</v>
      </c>
      <c r="C43" s="46" t="s">
        <v>326</v>
      </c>
      <c r="E43" s="9"/>
      <c r="F43" s="58"/>
    </row>
    <row r="44" spans="1:6" ht="15.75">
      <c r="A44" s="83"/>
      <c r="B44" s="46" t="s">
        <v>322</v>
      </c>
      <c r="C44" s="46" t="s">
        <v>323</v>
      </c>
      <c r="E44" s="3"/>
      <c r="F44" s="46"/>
    </row>
    <row r="45" ht="15.75">
      <c r="A45" s="83"/>
    </row>
    <row r="46" ht="15.75">
      <c r="A46" s="83"/>
    </row>
    <row r="47" spans="1:5" ht="15.75">
      <c r="A47" s="83"/>
      <c r="B47" s="3"/>
      <c r="D47" s="3"/>
      <c r="E47" s="3"/>
    </row>
    <row r="48" spans="1:5" ht="15.75">
      <c r="A48" s="83"/>
      <c r="B48" s="24"/>
      <c r="C48" s="9"/>
      <c r="D48" s="24"/>
      <c r="E48" s="3"/>
    </row>
    <row r="49" ht="15.75">
      <c r="A49" s="83"/>
    </row>
    <row r="50" ht="15.75">
      <c r="A50" s="83"/>
    </row>
    <row r="51" ht="15.75">
      <c r="A51" s="83"/>
    </row>
    <row r="52" ht="15.75">
      <c r="A52" s="83"/>
    </row>
    <row r="53" ht="15.75">
      <c r="A53" s="83"/>
    </row>
    <row r="54" ht="15.75">
      <c r="A54" s="83"/>
    </row>
    <row r="55" ht="15.75">
      <c r="A55" s="83"/>
    </row>
    <row r="56" ht="15.75">
      <c r="A56" s="83"/>
    </row>
    <row r="57" ht="15.75">
      <c r="A57" s="83"/>
    </row>
  </sheetData>
  <mergeCells count="5">
    <mergeCell ref="A1:D1"/>
    <mergeCell ref="A9:B9"/>
    <mergeCell ref="A8:B8"/>
    <mergeCell ref="A4:D4"/>
    <mergeCell ref="A5:D5"/>
  </mergeCells>
  <printOptions/>
  <pageMargins left="0.29" right="0.22" top="0.58" bottom="0.21" header="0.17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aa</cp:lastModifiedBy>
  <cp:lastPrinted>2013-01-24T07:27:46Z</cp:lastPrinted>
  <dcterms:created xsi:type="dcterms:W3CDTF">2000-07-24T05:48:36Z</dcterms:created>
  <dcterms:modified xsi:type="dcterms:W3CDTF">2013-01-24T07:27:51Z</dcterms:modified>
  <cp:category/>
  <cp:version/>
  <cp:contentType/>
  <cp:contentStatus/>
</cp:coreProperties>
</file>