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341" windowWidth="12600" windowHeight="11640" tabRatio="599" firstSheet="2" activeTab="15"/>
  </bookViews>
  <sheets>
    <sheet name="доклад" sheetId="1" r:id="rId1"/>
    <sheet name="Приходи" sheetId="2" r:id="rId2"/>
    <sheet name="Разходи" sheetId="3" r:id="rId3"/>
    <sheet name="Преходен остатък" sheetId="4" r:id="rId4"/>
    <sheet name="СЕС Прил.4" sheetId="5" r:id="rId5"/>
    <sheet name="СЕС" sheetId="6" r:id="rId6"/>
    <sheet name="КРПРИЛ.№ 5" sheetId="7" r:id="rId7"/>
    <sheet name="ПР.ОСТ.ПРИВ-Я" sheetId="8" r:id="rId8"/>
    <sheet name="ОбС" sheetId="9" r:id="rId9"/>
    <sheet name="читалища" sheetId="10" r:id="rId10"/>
    <sheet name="трансфери СЕС" sheetId="11" r:id="rId11"/>
    <sheet name="проекти СЕС" sheetId="12" r:id="rId12"/>
    <sheet name="туризъм" sheetId="13" r:id="rId13"/>
    <sheet name="култура" sheetId="14" r:id="rId14"/>
    <sheet name="спорт" sheetId="15" r:id="rId15"/>
    <sheet name="пр.№10" sheetId="16" r:id="rId16"/>
  </sheets>
  <definedNames>
    <definedName name="_xlnm.Print_Titles" localSheetId="1">'Приходи'!$5:$7</definedName>
    <definedName name="_xlnm.Print_Titles" localSheetId="9">'читалища'!$6:$9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<sst xmlns="http://schemas.openxmlformats.org/spreadsheetml/2006/main" count="1620" uniqueCount="986">
  <si>
    <t xml:space="preserve">   - за ремонт на IV-класна пътна мрежа и ЕЗП</t>
  </si>
  <si>
    <r>
      <t xml:space="preserve">   - за функция "Други разходи и лихви" </t>
    </r>
    <r>
      <rPr>
        <sz val="12"/>
        <rFont val="Book Antiqua"/>
        <family val="1"/>
      </rPr>
      <t xml:space="preserve">са заложени </t>
    </r>
    <r>
      <rPr>
        <b/>
        <sz val="12"/>
        <rFont val="Book Antiqua"/>
        <family val="1"/>
      </rPr>
      <t>25 000 лв</t>
    </r>
    <r>
      <rPr>
        <sz val="12"/>
        <rFont val="Book Antiqua"/>
        <family val="1"/>
      </rPr>
      <t>.      Това са лихвите</t>
    </r>
  </si>
  <si>
    <t xml:space="preserve">     и таксите дължими през 2015 г по сключения договор за кредит с Уникредит Булбанк</t>
  </si>
  <si>
    <t xml:space="preserve">     и  ФОМС-ФЛАГ ЕАД.</t>
  </si>
  <si>
    <t>И през 2015 г. ще продължи  усвояването на средствата по утвърдени оперативни</t>
  </si>
  <si>
    <t xml:space="preserve">     програми с европейско съфинансиране. Ще работим по тринадесет проекта. Стойността на</t>
  </si>
  <si>
    <r>
      <t xml:space="preserve">     нашето съфинансиране е  </t>
    </r>
    <r>
      <rPr>
        <b/>
        <sz val="12"/>
        <rFont val="Book Antiqua"/>
        <family val="1"/>
      </rPr>
      <t xml:space="preserve">1 274 931 лв. </t>
    </r>
    <r>
      <rPr>
        <sz val="12"/>
        <rFont val="Book Antiqua"/>
        <family val="1"/>
      </rPr>
      <t xml:space="preserve">Проектите се отчитат по извънбюджетните сметки за  </t>
    </r>
  </si>
  <si>
    <t xml:space="preserve">     "Кохезионни и структурни фондове" и Разплащателна агенция .</t>
  </si>
  <si>
    <t xml:space="preserve">Особенното тук е, че  изготвяйки бюджета за 2015г по тази извънбюджетна сметка залагаме </t>
  </si>
  <si>
    <t xml:space="preserve">     само приходи и  разходи до размера на нашето участие в проекта и преходния остатък от 2014г. </t>
  </si>
  <si>
    <t xml:space="preserve">Корекцията на бюджета през годината ще се извършва служебно след получаване  на </t>
  </si>
  <si>
    <t xml:space="preserve">     средствата от финансиращия орган. </t>
  </si>
  <si>
    <r>
      <t xml:space="preserve"> - за дофинансиране на Исторически музей </t>
    </r>
    <r>
      <rPr>
        <b/>
        <sz val="12"/>
        <rFont val="Book Antiqua"/>
        <family val="1"/>
      </rPr>
      <t>52 500</t>
    </r>
    <r>
      <rPr>
        <sz val="12"/>
        <rFont val="Book Antiqua"/>
        <family val="1"/>
      </rPr>
      <t xml:space="preserve"> лева</t>
    </r>
  </si>
  <si>
    <t>СЕС</t>
  </si>
  <si>
    <t>CROSS</t>
  </si>
  <si>
    <t>СЕС-РА</t>
  </si>
  <si>
    <t>5. Волейболен клуб</t>
  </si>
  <si>
    <t>6. Баскетболен клуб</t>
  </si>
  <si>
    <t>Брой</t>
  </si>
  <si>
    <t>субсид.</t>
  </si>
  <si>
    <t>перонал</t>
  </si>
  <si>
    <t>ПЛАН</t>
  </si>
  <si>
    <t>2. ФК "Албена 97" с. Оброчище</t>
  </si>
  <si>
    <t>Приватизация (+)</t>
  </si>
  <si>
    <t>3. ФК "Вихър С" с. Сенокос</t>
  </si>
  <si>
    <t>ен.ефект</t>
  </si>
  <si>
    <t>д.живот</t>
  </si>
  <si>
    <t>ПСОВ А</t>
  </si>
  <si>
    <t>ПСОВ Б</t>
  </si>
  <si>
    <t>Н-к отдел "БФС"</t>
  </si>
  <si>
    <t xml:space="preserve">        / М.Димов /</t>
  </si>
  <si>
    <t>4. ФК "Устрем" с. Дропла</t>
  </si>
  <si>
    <t>5. ФК "Сокол-2012" с. Соколово</t>
  </si>
  <si>
    <t>7. Радиоклуб</t>
  </si>
  <si>
    <t>8. Мотокрос Змеево</t>
  </si>
  <si>
    <t>6. ФК Стражица</t>
  </si>
  <si>
    <t>7. ФК Гурково</t>
  </si>
  <si>
    <t>8. Спортна дейност и поддръжка спортни бази  с. Оброчище</t>
  </si>
  <si>
    <t xml:space="preserve">9. Спортна дейност и поддръжка спортни бази с. Сенокос </t>
  </si>
  <si>
    <t>11. Спортна дейност и поддръжка спортни бази с. Гурково</t>
  </si>
  <si>
    <t xml:space="preserve">12. Спортна дейност и поддръжка спортни бази с. Стражица </t>
  </si>
  <si>
    <t>13 02</t>
  </si>
  <si>
    <t>Данък върху наследствата</t>
  </si>
  <si>
    <t>46 30</t>
  </si>
  <si>
    <t>46 60</t>
  </si>
  <si>
    <t>текущи дарения, помощи и други от чужбина</t>
  </si>
  <si>
    <t>капиталови дарения и помощи от чужбина</t>
  </si>
  <si>
    <t>текущи дарения, помощи и други от страната</t>
  </si>
  <si>
    <t>74 12</t>
  </si>
  <si>
    <t>Погасени безлихвени  заеми от ЦРБ / САПАРД /</t>
  </si>
  <si>
    <t>83 88</t>
  </si>
  <si>
    <t>83 72</t>
  </si>
  <si>
    <t xml:space="preserve">Получени дългосрочни заеми от фонд ФЛАГ </t>
  </si>
  <si>
    <t>83 82</t>
  </si>
  <si>
    <t>Погашения по дългосроч.заеми от фонд ФЛАГ</t>
  </si>
  <si>
    <t>Началник отдел БФС: ...................................</t>
  </si>
  <si>
    <t>/ М. Димов /</t>
  </si>
  <si>
    <t xml:space="preserve">                            / П.Сивков /</t>
  </si>
  <si>
    <t>76 12</t>
  </si>
  <si>
    <t>Възстановени безлихв. в бюджета /-/</t>
  </si>
  <si>
    <t>Получени безлих.заеми от бюджет /+/</t>
  </si>
  <si>
    <t>13. Спортна дейност и поддръжка спортни бази с. Кранево</t>
  </si>
  <si>
    <t>15. За издръжка на стадиона в Балчик и Дропла</t>
  </si>
  <si>
    <t>16. За РЗ на утвърдена численост в Балчик и Дропла</t>
  </si>
  <si>
    <t>в т.ч. в дейност 759 "Други разходи по културата"</t>
  </si>
  <si>
    <t>в т.ч. в дейност 865 "Туризъм"</t>
  </si>
  <si>
    <t xml:space="preserve">        - ретро рали</t>
  </si>
  <si>
    <t xml:space="preserve">        - регата Балчик</t>
  </si>
  <si>
    <t xml:space="preserve">                           / П.Сивков/                                                                                 </t>
  </si>
  <si>
    <t xml:space="preserve">  Гл.  Експерт "Бюджет"                                              Началник отдел "БФС":</t>
  </si>
  <si>
    <t xml:space="preserve">                           / П.Сивков/                                                                                    / М.Димов /</t>
  </si>
  <si>
    <t>в т.ч.</t>
  </si>
  <si>
    <t>Национални празници на културата "Албена"</t>
  </si>
  <si>
    <t>ДЕПО</t>
  </si>
  <si>
    <t>ЕЕ лог.</t>
  </si>
  <si>
    <t>Атр.</t>
  </si>
  <si>
    <t>ОПАК 2</t>
  </si>
  <si>
    <t>ОПАК 3</t>
  </si>
  <si>
    <t>ЦНСТ</t>
  </si>
  <si>
    <t>ВЕЛО</t>
  </si>
  <si>
    <t>ЕЕ МБАЛ</t>
  </si>
  <si>
    <t>п.дома</t>
  </si>
  <si>
    <t>сем-во</t>
  </si>
  <si>
    <t>Международен детски фестивал “Усмивките на морето"</t>
  </si>
  <si>
    <t>I. Изграждане и поддържане на инфраструктурата на територията на общината</t>
  </si>
  <si>
    <t>ІІ. Реклама в страната и чужбина на туристически обекти в Община Балчик</t>
  </si>
  <si>
    <t xml:space="preserve">    2. Събития с  международно участие и значение</t>
  </si>
  <si>
    <t xml:space="preserve">    1. Общински и общоградски празници с местно и национално  значение</t>
  </si>
  <si>
    <t>Коледни, новогодишни и други традиционни празници на селищата</t>
  </si>
  <si>
    <t xml:space="preserve">ПРОГРАМА ЗА РАЗВИТИЕ НА ТУРИЗМА </t>
  </si>
  <si>
    <t xml:space="preserve">   5. Международно сътрудничество и побратимяване </t>
  </si>
  <si>
    <t xml:space="preserve">   3. Подпомагане на проекти с регионално и национално значение </t>
  </si>
  <si>
    <t>КУЛТУРНА ПРОГРАМА НА ОБЩИНА БАЛЧИК</t>
  </si>
  <si>
    <t>Майски празници</t>
  </si>
  <si>
    <t>Традиционни празници на селищата в Община Балчик</t>
  </si>
  <si>
    <t>Общинска администрация</t>
  </si>
  <si>
    <t xml:space="preserve">I. Общински и общоградски празници с местно и национално  значение </t>
  </si>
  <si>
    <t>Лазаровден</t>
  </si>
  <si>
    <t>Международен ден на ромите</t>
  </si>
  <si>
    <t>Международен ден на жената</t>
  </si>
  <si>
    <t>Богоявление</t>
  </si>
  <si>
    <t>II. Други дейности по културата</t>
  </si>
  <si>
    <t xml:space="preserve">   4. Медийна реклама и рекламни материали</t>
  </si>
  <si>
    <t xml:space="preserve">    2. Текущо поддържане на инфраструктура и зелени площи</t>
  </si>
  <si>
    <t xml:space="preserve">                           / П.Сивков/                                                                      / М.Димов /</t>
  </si>
  <si>
    <t>Център за обществена подкрепа</t>
  </si>
  <si>
    <t>72 02</t>
  </si>
  <si>
    <t>Възстановени средства по временна финанс.помощ</t>
  </si>
  <si>
    <t>36 01</t>
  </si>
  <si>
    <t>Реализирани разлики от валутни операции</t>
  </si>
  <si>
    <t xml:space="preserve">10. Спортна дейност и поддръжка спортни бази с. Соколово        </t>
  </si>
  <si>
    <t>Врем.безлихв.заеми м/у бюджети и с-ки и ИБСФ</t>
  </si>
  <si>
    <t>БЮДЖЕТ            2014г</t>
  </si>
  <si>
    <t>19 00</t>
  </si>
  <si>
    <t>Данъци такси</t>
  </si>
  <si>
    <t>Глоби, санкции, неустойки</t>
  </si>
  <si>
    <t>Всичко</t>
  </si>
  <si>
    <t>13 01</t>
  </si>
  <si>
    <t>БЮДЖЕТ ЗА 2015 Г.</t>
  </si>
  <si>
    <t>БЮДЖЕТ НА РАЗХОДИТЕ ЗА РАЗВИТИЕ НА СПОРТА за 2015 г.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</si>
  <si>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</si>
  <si>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</si>
  <si>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</si>
  <si>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</si>
  <si>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</si>
  <si>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</si>
  <si>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</si>
  <si>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</si>
  <si>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</si>
  <si>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</si>
  <si>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</si>
  <si>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</si>
  <si>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</si>
  <si>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</si>
  <si>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</si>
  <si>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</si>
  <si>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</si>
  <si>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</si>
  <si>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</si>
  <si>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</si>
  <si>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</si>
  <si>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</si>
  <si>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</si>
  <si>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</si>
  <si>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</si>
  <si>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</si>
  <si>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</si>
  <si>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</si>
  <si>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</si>
  <si>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</si>
  <si>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</si>
  <si>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</si>
  <si>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</si>
  <si>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</si>
  <si>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</si>
  <si>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</si>
  <si>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</si>
  <si>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</si>
  <si>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</si>
  <si>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</si>
  <si>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</si>
  <si>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</si>
  <si>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</si>
  <si>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</si>
  <si>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</si>
  <si>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</si>
  <si>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</si>
  <si>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</si>
  <si>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</si>
  <si>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</si>
  <si>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</si>
  <si>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</si>
  <si>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</si>
  <si>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</si>
  <si>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</si>
  <si>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</si>
  <si>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</si>
  <si>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</si>
  <si>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</si>
  <si>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</si>
  <si>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</si>
  <si>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</si>
  <si>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</si>
  <si>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</si>
  <si>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</si>
  <si>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</si>
  <si>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</si>
  <si>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</si>
  <si>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</si>
  <si>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</si>
  <si>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</si>
  <si>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</si>
  <si>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</si>
  <si>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такси за ползване на детски градини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</si>
  <si>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</si>
  <si>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</si>
  <si>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</si>
  <si>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</si>
  <si>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</si>
  <si>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</si>
  <si>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</si>
  <si>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</si>
  <si>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</si>
  <si>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</si>
  <si>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</si>
  <si>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</si>
  <si>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</si>
  <si>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</si>
  <si>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</si>
  <si>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</si>
  <si>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</si>
  <si>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</si>
  <si>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</si>
  <si>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</si>
  <si>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>01 03</t>
  </si>
  <si>
    <t>ДОО за сметка на работодателя</t>
  </si>
  <si>
    <t>Материали</t>
  </si>
  <si>
    <t>10 15</t>
  </si>
  <si>
    <t>10 16</t>
  </si>
  <si>
    <t>10 20</t>
  </si>
  <si>
    <t>10 51</t>
  </si>
  <si>
    <t>Други некласифицирани разходи</t>
  </si>
  <si>
    <t>10 98</t>
  </si>
  <si>
    <t>05 51</t>
  </si>
  <si>
    <t>05 60</t>
  </si>
  <si>
    <t>05 80</t>
  </si>
  <si>
    <t>И Б С Ф                                                            РАЗХОДНИ ПАРАГРАФИ</t>
  </si>
  <si>
    <t>П р и в а т и з а ц и я</t>
  </si>
  <si>
    <t>И Б С Ф                                              ПРИХОДНИ ПАРАГРАФИ</t>
  </si>
  <si>
    <t>Приходи от лихви</t>
  </si>
  <si>
    <t>ЗОВ за сметка на работодателя</t>
  </si>
  <si>
    <t>Приходи от други общински такси</t>
  </si>
  <si>
    <t>Други приходи</t>
  </si>
  <si>
    <t>Вода, горива и ел.енергия</t>
  </si>
  <si>
    <t>Приходи от продажба на ДМА</t>
  </si>
  <si>
    <t>40 02</t>
  </si>
  <si>
    <t>Други външни услуги</t>
  </si>
  <si>
    <t xml:space="preserve"> </t>
  </si>
  <si>
    <t>Текущ ремонт</t>
  </si>
  <si>
    <t>10 30</t>
  </si>
  <si>
    <t>Приходи от концесии</t>
  </si>
  <si>
    <t>Всичко собствени приходи</t>
  </si>
  <si>
    <t>52 01</t>
  </si>
  <si>
    <t>Чужди средства от други лица</t>
  </si>
  <si>
    <t>93 10</t>
  </si>
  <si>
    <t>Получ.трансф.м/у бюджет и ИБСФ/+/</t>
  </si>
  <si>
    <t>Предост.трансф.м/у бюджет и ИБСФ</t>
  </si>
  <si>
    <t>Получ.трансф.м/у ИБСФ и ИБСФ/+/</t>
  </si>
  <si>
    <t>63 01</t>
  </si>
  <si>
    <t>Предост.трансф.м/у ИБСФ и ИБСФ</t>
  </si>
  <si>
    <t>63 02</t>
  </si>
  <si>
    <t>Приходи от приватизация</t>
  </si>
  <si>
    <t>90 00</t>
  </si>
  <si>
    <t>Всичко приходи</t>
  </si>
  <si>
    <t>Глоби</t>
  </si>
  <si>
    <t>ПЛАН - СМЕТКА</t>
  </si>
  <si>
    <t>такси за притежаване на куче</t>
  </si>
  <si>
    <t>27 17</t>
  </si>
  <si>
    <t>БЮДЖЕТ</t>
  </si>
  <si>
    <t>Приложение № 4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</si>
  <si>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</si>
  <si>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</si>
  <si>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</si>
  <si>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</si>
  <si>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</si>
  <si>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</si>
  <si>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</si>
  <si>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наличности в лева по с/ки в края на п-да (-)</t>
  </si>
  <si>
    <r>
      <t xml:space="preserve">окончателен годишен </t>
    </r>
    <r>
      <rPr>
        <b/>
        <sz val="10"/>
        <rFont val="Times New Roman"/>
        <family val="1"/>
      </rPr>
      <t>/патентен/</t>
    </r>
    <r>
      <rPr>
        <sz val="10"/>
        <rFont val="Times New Roman"/>
        <family val="1"/>
      </rPr>
      <t xml:space="preserve"> данък</t>
    </r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</si>
  <si>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</si>
  <si>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</si>
  <si>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</si>
  <si>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Държ.дейности с общ.приходи</t>
  </si>
  <si>
    <t>ВСИЧКО</t>
  </si>
  <si>
    <t>Изготвил:</t>
  </si>
  <si>
    <t>01 01</t>
  </si>
  <si>
    <t>ДЗПО за сметка на работодателя</t>
  </si>
  <si>
    <t>Командировки</t>
  </si>
  <si>
    <t xml:space="preserve">ВСИЧКО ЧИТАЛИЩА </t>
  </si>
  <si>
    <t>Приложение №: 1</t>
  </si>
  <si>
    <t>О  Б  Щ  И  Н  А    Б  А  Л  Ч  И  К</t>
  </si>
  <si>
    <t xml:space="preserve">Приложение №: 7 </t>
  </si>
  <si>
    <t>31 28</t>
  </si>
  <si>
    <t>93 39</t>
  </si>
  <si>
    <t>Възстановен кредит от Ф-д"Енерг. ефект."(-)</t>
  </si>
  <si>
    <t xml:space="preserve">І. Ученически спортни игри по календар на МОН </t>
  </si>
  <si>
    <t>ІІ. Спортен календар, спорт за всички</t>
  </si>
  <si>
    <t>в т.ч. а) Индивидуален турнир по шахмат за купа “Балчик"</t>
  </si>
  <si>
    <t xml:space="preserve">         б) Общински турнир по тенис на маса – 3 март</t>
  </si>
  <si>
    <t>ІII. Подпомагане на спортни клубове в т.ч.международ.и нац.</t>
  </si>
  <si>
    <t>1. Шахматен клуб "Балчик"</t>
  </si>
  <si>
    <t>3. Водомоторен клуб гр. Балчик</t>
  </si>
  <si>
    <t>4. Клуб по лека атлетика "Черно море -2005"</t>
  </si>
  <si>
    <t>Спортни мероприятия и финансирани                                                                                      организации</t>
  </si>
  <si>
    <t>IV. Финансиране на футболните клубове</t>
  </si>
  <si>
    <t xml:space="preserve"> Всичко за спортна дейност /Раздел І - V /</t>
  </si>
  <si>
    <t>52 03</t>
  </si>
  <si>
    <t>52 19</t>
  </si>
  <si>
    <t>53 09</t>
  </si>
  <si>
    <t>Придобиване на компютри и хардуер</t>
  </si>
  <si>
    <t>Придобиване на машини и съоръжения</t>
  </si>
  <si>
    <t>Придобиване на други ДМА</t>
  </si>
  <si>
    <t>Придобиване на други НДМА</t>
  </si>
  <si>
    <t>52 06</t>
  </si>
  <si>
    <t>Изграждане на инфраструктурни обекти</t>
  </si>
  <si>
    <t>Кметство Гурково</t>
  </si>
  <si>
    <t>Кметство Кранево</t>
  </si>
  <si>
    <t>Кметство Сенокос</t>
  </si>
  <si>
    <t>Кметство Соколово</t>
  </si>
  <si>
    <t>Кметство Оброчище</t>
  </si>
  <si>
    <t>СБОРЕН БЮДЖЕТ НА ПРИХОДИТЕ ЗА 2015 ГОДИНА</t>
  </si>
  <si>
    <t>Кметство Стражица</t>
  </si>
  <si>
    <t xml:space="preserve">Международен фестивал "Balchik Classic Days" </t>
  </si>
  <si>
    <t>83 11</t>
  </si>
  <si>
    <t>83 21</t>
  </si>
  <si>
    <t>Усвоен кредитен овърдрафт от банки в страната /+/</t>
  </si>
  <si>
    <t>Възстановен кредитен овърдрафт от банки в страната /-/</t>
  </si>
  <si>
    <t>83 12</t>
  </si>
  <si>
    <t>Друго финансиране   /+/-/</t>
  </si>
  <si>
    <r>
      <t xml:space="preserve">3. За училища и ЦДГ  </t>
    </r>
    <r>
      <rPr>
        <b/>
        <sz val="10"/>
        <rFont val="Arial Cyr"/>
        <family val="0"/>
      </rPr>
      <t xml:space="preserve"> държ. отговорност</t>
    </r>
  </si>
  <si>
    <t>Дългосрочни заеми от банки в страната /+/</t>
  </si>
  <si>
    <t>83 22</t>
  </si>
  <si>
    <t>Туристически данък</t>
  </si>
  <si>
    <t>13 08</t>
  </si>
  <si>
    <t>Наименование</t>
  </si>
  <si>
    <t>Столове</t>
  </si>
  <si>
    <t>РАЗХОДНИ ПАРАГРАФИ</t>
  </si>
  <si>
    <t>&amp;</t>
  </si>
  <si>
    <t>проект</t>
  </si>
  <si>
    <t>11.Клуб тенис на маса Балчик</t>
  </si>
  <si>
    <t xml:space="preserve">        - футболен турнир Албена </t>
  </si>
  <si>
    <t xml:space="preserve">        - колоездачен съюз </t>
  </si>
  <si>
    <t>Балчик - "Фестивален град на Балканите"</t>
  </si>
  <si>
    <t>възнаграждения по трудови прав-я</t>
  </si>
  <si>
    <t>възнаграждения по извънтрудови прав-я</t>
  </si>
  <si>
    <t>02 02</t>
  </si>
  <si>
    <t>ДОО работодател</t>
  </si>
  <si>
    <t>ЗОВ работодател</t>
  </si>
  <si>
    <t>ДЗПО раб-л</t>
  </si>
  <si>
    <t>учебни и научно изсл.рх</t>
  </si>
  <si>
    <t>10 14</t>
  </si>
  <si>
    <t>облекло</t>
  </si>
  <si>
    <t>10 13</t>
  </si>
  <si>
    <t>материали</t>
  </si>
  <si>
    <t>вода,горива,ел.енергия</t>
  </si>
  <si>
    <t>рх външни услуги</t>
  </si>
  <si>
    <t>командировки в страната</t>
  </si>
  <si>
    <t>застраховки</t>
  </si>
  <si>
    <t>10 62</t>
  </si>
  <si>
    <t>ОР на ДМА</t>
  </si>
  <si>
    <t>51 00</t>
  </si>
  <si>
    <t>придобиване на ДМА-компютри</t>
  </si>
  <si>
    <t>придобиване на сгради</t>
  </si>
  <si>
    <t>52 02</t>
  </si>
  <si>
    <t xml:space="preserve"> 52 03 </t>
  </si>
  <si>
    <t>придобиване на трансп-ср-ва</t>
  </si>
  <si>
    <t>52 04</t>
  </si>
  <si>
    <t>придобиване на ст.инвентар</t>
  </si>
  <si>
    <t>52 05</t>
  </si>
  <si>
    <t>придобиване на инфрастр.обекти</t>
  </si>
  <si>
    <t>ПРИХОДНИ ПАРАГРАФИ</t>
  </si>
  <si>
    <t>пол.трансфер  м/у  ибсф и ибсф/+/</t>
  </si>
  <si>
    <t>Приложение №5</t>
  </si>
  <si>
    <t>Дей-ност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</si>
  <si>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</si>
  <si>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</si>
  <si>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</si>
  <si>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</si>
  <si>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</si>
  <si>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</si>
  <si>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</si>
  <si>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>ДРУГИ</t>
  </si>
  <si>
    <t>ВСИЧКО:</t>
  </si>
  <si>
    <t>ОСНОВЕН РЕМОНТ - 5100</t>
  </si>
  <si>
    <t>Функция ІІ - Отбрана и сигурност</t>
  </si>
  <si>
    <t>Функция ІІІ Образование</t>
  </si>
  <si>
    <t>Функция V - Социално подпомагане и грижи</t>
  </si>
  <si>
    <t>Функция VІ ЖС, Благоустрояване, КС, ОСС</t>
  </si>
  <si>
    <t>Функция VІІ - Почивно дело, култура, религиозни дейности и спорт</t>
  </si>
  <si>
    <t>ОР Стадион гр.Балчик</t>
  </si>
  <si>
    <t>Функция VІІІ - Икономически дейности и услуги</t>
  </si>
  <si>
    <t>Придобиване ДМА - 5200</t>
  </si>
  <si>
    <t>Функция І  - Общодържавни служби</t>
  </si>
  <si>
    <t>Функция  ІІІ Образование</t>
  </si>
  <si>
    <t>Придобиване НДМА - 5300</t>
  </si>
  <si>
    <t>Придобиване на земя - 5400</t>
  </si>
  <si>
    <t>КАП.ТРАНСФЕРИ - 5500</t>
  </si>
  <si>
    <t>дофинансиране</t>
  </si>
  <si>
    <t>Изготвил:…….....……..….</t>
  </si>
  <si>
    <r>
      <t xml:space="preserve">            ВСИЧКО </t>
    </r>
    <r>
      <rPr>
        <b/>
        <sz val="10"/>
        <rFont val="Times New Roman"/>
        <family val="1"/>
      </rPr>
      <t xml:space="preserve"> приходи </t>
    </r>
    <r>
      <rPr>
        <sz val="10"/>
        <rFont val="Times New Roman"/>
        <family val="1"/>
      </rPr>
      <t>:</t>
    </r>
  </si>
  <si>
    <r>
      <t xml:space="preserve">            ВСИЧКО </t>
    </r>
    <r>
      <rPr>
        <b/>
        <sz val="10"/>
        <rFont val="Times New Roman"/>
        <family val="1"/>
      </rPr>
      <t xml:space="preserve">разходи </t>
    </r>
    <r>
      <rPr>
        <sz val="10"/>
        <rFont val="Times New Roman"/>
        <family val="1"/>
      </rPr>
      <t>:</t>
    </r>
  </si>
  <si>
    <t>Друго финансиране</t>
  </si>
  <si>
    <t>приходи от лихви</t>
  </si>
  <si>
    <t>Основен ремонт</t>
  </si>
  <si>
    <t>Възнаграждения по извънтр.прав.</t>
  </si>
  <si>
    <t>СЦЕНА</t>
  </si>
  <si>
    <t xml:space="preserve">Наименование на дейността </t>
  </si>
  <si>
    <t>КОД</t>
  </si>
  <si>
    <t>Истор.</t>
  </si>
  <si>
    <t xml:space="preserve">СОУ </t>
  </si>
  <si>
    <t>СОУ</t>
  </si>
  <si>
    <t>ОУ</t>
  </si>
  <si>
    <t>ПУИ</t>
  </si>
  <si>
    <t>д/ст</t>
  </si>
  <si>
    <t>ОбА</t>
  </si>
  <si>
    <t>Гурково</t>
  </si>
  <si>
    <t>Кранево</t>
  </si>
  <si>
    <t>Соколово</t>
  </si>
  <si>
    <t>Сенокос</t>
  </si>
  <si>
    <t>Оброчище</t>
  </si>
  <si>
    <t>Стражица</t>
  </si>
  <si>
    <t>музей</t>
  </si>
  <si>
    <t>Антим</t>
  </si>
  <si>
    <t>Кирил и М.</t>
  </si>
  <si>
    <t>Общо Държавни служби</t>
  </si>
  <si>
    <t>ФУНКЦИЯ 1</t>
  </si>
  <si>
    <t>Вътрена сигурност / РПУ СОД /</t>
  </si>
  <si>
    <t>ФУНКЦИЯ 2</t>
  </si>
  <si>
    <t>Целодневни детски градини</t>
  </si>
  <si>
    <t>ФУНКЦИЯ 3</t>
  </si>
  <si>
    <t>Млечна кухня - детски ясли</t>
  </si>
  <si>
    <t>Здравни кабинети към ОУ и ЦДГ</t>
  </si>
  <si>
    <t>Други дейности здравеопазване</t>
  </si>
  <si>
    <t>ФУНКЦИЯ 4</t>
  </si>
  <si>
    <t>ФУНКЦИЯ 5</t>
  </si>
  <si>
    <t>Спорт</t>
  </si>
  <si>
    <t>Читалища</t>
  </si>
  <si>
    <t>Музей</t>
  </si>
  <si>
    <t>ФУНКЦИЯ 7</t>
  </si>
  <si>
    <t>Др.дейности по икономиката</t>
  </si>
  <si>
    <t>ФУНКЦИЯ 8</t>
  </si>
  <si>
    <t xml:space="preserve">В С И Ч К О </t>
  </si>
  <si>
    <t>Избори</t>
  </si>
  <si>
    <t>Други дейности по отбрана</t>
  </si>
  <si>
    <t>Отбр.мобилизац.подг.  ГЗ</t>
  </si>
  <si>
    <t>Стихийни бедствия / СБ/</t>
  </si>
  <si>
    <t>Общообразователни училища</t>
  </si>
  <si>
    <t>Професионална паралелка ПУЗ</t>
  </si>
  <si>
    <t>Други дейности по соц.осигур.</t>
  </si>
  <si>
    <t>Д С Х И  сезонен дом</t>
  </si>
  <si>
    <t xml:space="preserve"> РАЗХОДНИ ПАРАГРАФИ</t>
  </si>
  <si>
    <t>Заплата председател на Общински съвет</t>
  </si>
  <si>
    <t>ДМС и други доп.възнаграждения</t>
  </si>
  <si>
    <t>01 09</t>
  </si>
  <si>
    <t>Възнаграждения по извънтрудови правоотношения</t>
  </si>
  <si>
    <t>Изплатени суми от СБКО, облекло и други</t>
  </si>
  <si>
    <t>02 05</t>
  </si>
  <si>
    <t>З О В за сметка на работодателя</t>
  </si>
  <si>
    <t>Допълн.задълж.осигуряване УПФ</t>
  </si>
  <si>
    <t>Учебни и научно-изслед.р-ди и книги за библ.</t>
  </si>
  <si>
    <t>Други разходи за външни услуги</t>
  </si>
  <si>
    <t>Командировки в страната</t>
  </si>
  <si>
    <t>Командировки в чужбина</t>
  </si>
  <si>
    <t>10 52</t>
  </si>
  <si>
    <t>Разходи за застраховки</t>
  </si>
  <si>
    <t>10 92</t>
  </si>
  <si>
    <t>Разходи за членски внос</t>
  </si>
  <si>
    <t>46 00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</si>
  <si>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</si>
  <si>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</si>
  <si>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</si>
  <si>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</si>
  <si>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4. Сдружение на кметовете</t>
  </si>
  <si>
    <t>ВСИЧКО ЗА ОБЩИНА БАЛЧИК</t>
  </si>
  <si>
    <t>Б Ю Д Ж Е Т</t>
  </si>
  <si>
    <t xml:space="preserve"> ПРИЛОЖЕНИЕ №4а</t>
  </si>
  <si>
    <t>Приложение № 6</t>
  </si>
  <si>
    <t>БКС</t>
  </si>
  <si>
    <t xml:space="preserve"> Хр.Ботев</t>
  </si>
  <si>
    <t xml:space="preserve">Общински съвет </t>
  </si>
  <si>
    <t xml:space="preserve">О Д К </t>
  </si>
  <si>
    <t>Други дейности по образование</t>
  </si>
  <si>
    <t>М Б А Л</t>
  </si>
  <si>
    <t>Домашен социален патронаж /ДСП/</t>
  </si>
  <si>
    <t>Пенсионерски клубове</t>
  </si>
  <si>
    <t>Функция ІV-Здравеопазване</t>
  </si>
  <si>
    <t>ЦЕЛЕВИ</t>
  </si>
  <si>
    <t>Началник отдел "БФС"/ М.Димов /</t>
  </si>
  <si>
    <t xml:space="preserve">С П О З    </t>
  </si>
  <si>
    <t>В и К</t>
  </si>
  <si>
    <t>Улично осветление</t>
  </si>
  <si>
    <t>Ремонт пътища</t>
  </si>
  <si>
    <t>Др.дейности  ЖС по БКС</t>
  </si>
  <si>
    <t>управление по ООС</t>
  </si>
  <si>
    <t xml:space="preserve">Озеленяване </t>
  </si>
  <si>
    <t>Чистота</t>
  </si>
  <si>
    <t>Пречиствателна станция / ПСОВ/</t>
  </si>
  <si>
    <t>САПАРД      проект Балтата</t>
  </si>
  <si>
    <t>Др.дейности по О О С</t>
  </si>
  <si>
    <t>ФУНКЦИЯ 6</t>
  </si>
  <si>
    <t>Обрядни дейности</t>
  </si>
  <si>
    <t>Др.дейности култура</t>
  </si>
  <si>
    <t>Ремонт четвъртокласна пътна мрежа</t>
  </si>
  <si>
    <t>Др.д/ти  транспорт вътрешногр.</t>
  </si>
  <si>
    <t>Туризъм</t>
  </si>
  <si>
    <t>Пазари</t>
  </si>
  <si>
    <t>Международни програми</t>
  </si>
  <si>
    <t>Лихви</t>
  </si>
  <si>
    <t>ВСИЧКО  общ.отговорност</t>
  </si>
  <si>
    <t>в т.ч. общинска + дофинанс.</t>
  </si>
  <si>
    <t>Преброяване 2011г</t>
  </si>
  <si>
    <t xml:space="preserve">         в) 17 май - Ден на българския спорт</t>
  </si>
  <si>
    <t xml:space="preserve">         г) Морско плуване за всички, август</t>
  </si>
  <si>
    <t>Фолклорен фестивал "Море от ритми"</t>
  </si>
  <si>
    <t>Бюджет    2014 г.</t>
  </si>
  <si>
    <t>Бюджет    2015 г.</t>
  </si>
  <si>
    <t>Актуализ. Бюджет    2014 г.</t>
  </si>
  <si>
    <t>Постъпления от продажба на дялове, акции и съуч.</t>
  </si>
  <si>
    <t>70 10</t>
  </si>
  <si>
    <t>76 00</t>
  </si>
  <si>
    <t>Временни заеми от бюджета</t>
  </si>
  <si>
    <t xml:space="preserve">                            /П.Сивков/</t>
  </si>
  <si>
    <t xml:space="preserve">                         /М.Димов/</t>
  </si>
  <si>
    <t>Гл. Експерт"Бюджет"</t>
  </si>
  <si>
    <t xml:space="preserve">        - пенсионерски спортен клуб "Здравец"</t>
  </si>
  <si>
    <t>83 77</t>
  </si>
  <si>
    <t>83 81</t>
  </si>
  <si>
    <t xml:space="preserve">Получен краткосрочен кредит от фонд ФЛАГ </t>
  </si>
  <si>
    <t>1. Спортни юбилеи, юбилейни турнири и др.</t>
  </si>
  <si>
    <t>02 09</t>
  </si>
  <si>
    <t>Други плащания и възнаграждения</t>
  </si>
  <si>
    <t>10 11</t>
  </si>
  <si>
    <t>Храна</t>
  </si>
  <si>
    <t>76 11</t>
  </si>
  <si>
    <t>2. Морски клуб  издръжка</t>
  </si>
  <si>
    <t>2а  Морски клуб  капиталови разходи</t>
  </si>
  <si>
    <t>1. ПФК “Черноморец”  гр. Балчик</t>
  </si>
  <si>
    <t>V.  Капиталови разходи стадион и спортни площадки</t>
  </si>
  <si>
    <t>Стихийни бедствия</t>
  </si>
  <si>
    <t>Функция ІV Здравеопазване</t>
  </si>
  <si>
    <t>Претоварна станция</t>
  </si>
  <si>
    <t>Резерв</t>
  </si>
  <si>
    <t>ПУИ Кранево</t>
  </si>
  <si>
    <t>Капиталов трансфер</t>
  </si>
  <si>
    <t>55 01</t>
  </si>
  <si>
    <t>Погашения по дългосроч.заеми отбанки в страната</t>
  </si>
  <si>
    <t>Ден на град Балчик</t>
  </si>
  <si>
    <t>Международен  филмов фестивал на късометражното кино</t>
  </si>
  <si>
    <t>Фестивал на младите в изкуството "Виа Понтика"</t>
  </si>
  <si>
    <t>Международен хоров фестивал "Черноморски звуци"</t>
  </si>
  <si>
    <t xml:space="preserve">Международен детски  фестивал на изкуствата "Трикси" </t>
  </si>
  <si>
    <t>Други религиозни празници</t>
  </si>
  <si>
    <t>21-ви септември /Връщане на Балчик в пределите на страната/</t>
  </si>
  <si>
    <t xml:space="preserve">1.За провеждане на ученически състезания    </t>
  </si>
  <si>
    <t>2.За участие в областни, градски, зонални състезания</t>
  </si>
  <si>
    <t xml:space="preserve">        - детски турнир тенис на корт "Албена"</t>
  </si>
  <si>
    <t xml:space="preserve">        - републиканско първенство спортно ходене</t>
  </si>
  <si>
    <t xml:space="preserve">        - балканско първенство спортно ходене</t>
  </si>
  <si>
    <t>9.Спортен клуб по бокс и кикбокс "Фуриозо"</t>
  </si>
  <si>
    <t>10.Спортен клуб "Аполон" - световна купа "Дионисополис"</t>
  </si>
  <si>
    <t>14.Спортна дейност и поддръжка сп.площадка ОБП "БКС"</t>
  </si>
  <si>
    <t>Обредни дейности</t>
  </si>
  <si>
    <t xml:space="preserve">Вътрешна сигурност </t>
  </si>
  <si>
    <t xml:space="preserve">Отбр.мобилизац.подг. </t>
  </si>
  <si>
    <t>Вътрешна сигурност</t>
  </si>
  <si>
    <t>Вътрена сигурност</t>
  </si>
  <si>
    <t xml:space="preserve">Стихийни бедствия </t>
  </si>
  <si>
    <t>Вода, горива, ел.енергия</t>
  </si>
  <si>
    <t>придобиване на машини, съор-я</t>
  </si>
  <si>
    <t>ПРОЕКТИ, ФИНАНСИРАНИ СЪС СРЕДСТВА ОТ ЕС,</t>
  </si>
  <si>
    <t>№</t>
  </si>
  <si>
    <t>Име на проекта с кратко описание</t>
  </si>
  <si>
    <t>Обща стойност</t>
  </si>
  <si>
    <t xml:space="preserve">Период на </t>
  </si>
  <si>
    <t>на проекта</t>
  </si>
  <si>
    <t>изпълнение</t>
  </si>
  <si>
    <t>Съфинанс.</t>
  </si>
  <si>
    <t>Средства по проекта</t>
  </si>
  <si>
    <t xml:space="preserve">Общо: </t>
  </si>
  <si>
    <t>70 01</t>
  </si>
  <si>
    <t>Придобиване на дялове и увеличение на капитала</t>
  </si>
  <si>
    <t>Национален пленер "Художници, Балчик любов"</t>
  </si>
  <si>
    <t>Международен пленер "Европейски хоризонти"</t>
  </si>
  <si>
    <t>Бюджет 2014 г.</t>
  </si>
  <si>
    <t>Бюджет 2015 г.</t>
  </si>
  <si>
    <t>95 03</t>
  </si>
  <si>
    <t>Остатък в лева по срочни депозити от предход. п-д</t>
  </si>
  <si>
    <t>ВСИЧКО СУБСИДИИ И ТРАНСФЕРИ</t>
  </si>
  <si>
    <t>ВСИЧКО ФИНАНСИРАНЕ</t>
  </si>
  <si>
    <t>Началник отдел БФС:</t>
  </si>
  <si>
    <t xml:space="preserve">        / М. Димов /</t>
  </si>
  <si>
    <t xml:space="preserve"> Гл. експерт"Бюджет":</t>
  </si>
  <si>
    <t xml:space="preserve">                                    /П.Сивков/</t>
  </si>
  <si>
    <t>Бюджет 2014г</t>
  </si>
  <si>
    <t>Бюджет 2015г</t>
  </si>
  <si>
    <t>Остатък в лева по сметки от предход. п-д</t>
  </si>
  <si>
    <t>БЮДЖЕТ            2015г</t>
  </si>
  <si>
    <t>НА ПРЕДСТАВИТЕЛНИТЕ РАЗХОДИ  за  2015 г.</t>
  </si>
  <si>
    <t>Гл. експерт "Бюджет":</t>
  </si>
  <si>
    <t xml:space="preserve">                 / М. Димов /</t>
  </si>
  <si>
    <t>ЗА РАЗХОДИТЕ НА ОБЩИНСКИ СЪВЕТ за   2015 г</t>
  </si>
  <si>
    <t>НА  ЧИТАЛИЩНИ ДЕЙНОСТИ ЗА 2015 Г.</t>
  </si>
  <si>
    <t>Началник отдел  БФС:</t>
  </si>
  <si>
    <t>Гл. експерт"Бюджет":</t>
  </si>
  <si>
    <t xml:space="preserve">                                 /П.Сивков/</t>
  </si>
  <si>
    <t xml:space="preserve">        - детско юношеска школа</t>
  </si>
  <si>
    <t>12.Волейболен клуб с. Сенокос</t>
  </si>
  <si>
    <t xml:space="preserve">  Гл. експерт "Бюджет":                                             </t>
  </si>
  <si>
    <t>БЮДЖЕТ 2015 Г. ПО ДЕЙНОСТИ       ДЪРЖАВНА ОТГОВОРНОСТ</t>
  </si>
  <si>
    <t>БЮДЖЕТ 2015 Г. ОБЩО</t>
  </si>
  <si>
    <t>БЮДЖЕТ 2015 Г. ПО ДЕЙНОСТИ    ОБЩИНСКА ОТГОВОРНОСТ</t>
  </si>
  <si>
    <t>БЮДЖЕТ 2015 Г. ПО ДЕЙНОСТИ   ДОФИНАНСИРАНЕ</t>
  </si>
  <si>
    <t>ЗА ПРИХОДИТЕ И РАЗХОДИТЕ ПО ИЗВЪНБЮДЖЕТНИТЕ СМЕТКИ ЗА 2015 ГОДИНА</t>
  </si>
  <si>
    <t xml:space="preserve">Салдо на 01.01.2015 г. </t>
  </si>
  <si>
    <t>Салдо към 31.12.2015 г.</t>
  </si>
  <si>
    <t>КОИТО ЩЕ СЕ ИЗПЪЛНЯВАТ ПРЕЗ 2015 г. ,ОТ ОБЩИНА БАЛЧИК</t>
  </si>
  <si>
    <t>Изпълнение на проекта през 2015 г.</t>
  </si>
  <si>
    <t>Общо за 2015 г.</t>
  </si>
  <si>
    <t>"И аз имам семейство"</t>
  </si>
  <si>
    <t>"Подкрепа за достоен живот"</t>
  </si>
  <si>
    <t>“ЦНСТ - Балчик”</t>
  </si>
  <si>
    <t>136 376.50</t>
  </si>
  <si>
    <t>"Ефективна общинска администрация Балчик"</t>
  </si>
  <si>
    <t>"Изграждане на регионална система за управление на отпадъците в регион Добрич"</t>
  </si>
  <si>
    <t>"Изграждане на 3-ти утаител и дълбоководно заустване на ПСОВ - Балчик в Черно море и разширяване обхвата на канализационната мрежа"</t>
  </si>
  <si>
    <t>"Рехабилитиране на ПСОВ - Албена, общ. Балчик"</t>
  </si>
  <si>
    <t>"Подобряване на туристическите атракции и свързаните с тях инфраструктури на територията на община Балчик"</t>
  </si>
  <si>
    <t>"Черноморски велосипед - Диверсифициране на туристическите услуги в трансграничният регион Констанца - Балчик чрез велосипеди BSB"</t>
  </si>
  <si>
    <t xml:space="preserve"> "РибАрт фест - Балчик"</t>
  </si>
  <si>
    <t>“Съхраняване на природното наследство на гр. Балчик чрез обновяване на тематичен парк “ЕХО”</t>
  </si>
  <si>
    <t>“Изграждане и оборудване на съоръжения за съхранение на рибарски принадлежности в ПИ 02508.86.39 (УПИ XI-39), находящ се в град Балчик”</t>
  </si>
  <si>
    <t>ОПАК 4</t>
  </si>
  <si>
    <t>ОПАК 5</t>
  </si>
  <si>
    <t>Атракц.</t>
  </si>
  <si>
    <t>пол.трансфер  м/у  бюджет и сес /+/</t>
  </si>
  <si>
    <t>Салдо 01.01.2015г</t>
  </si>
  <si>
    <t>Салдо 31.12.2015г</t>
  </si>
  <si>
    <t xml:space="preserve">КАПИТАЛОВИ РАЗХОДИ ПО ОБЕКТИ И ДЕЙНОСТИ ЗА 2015 г. </t>
  </si>
  <si>
    <t xml:space="preserve">СЕС </t>
  </si>
  <si>
    <t>Проект СЕС - НФ "Туристически атракции"-съфинансиране</t>
  </si>
  <si>
    <t xml:space="preserve">Компютри  ОБС </t>
  </si>
  <si>
    <r>
      <t xml:space="preserve">Комп.конфигурации </t>
    </r>
    <r>
      <rPr>
        <b/>
        <sz val="10"/>
        <rFont val="Times New Roman"/>
        <family val="1"/>
      </rPr>
      <t>Оброчище</t>
    </r>
  </si>
  <si>
    <t>Камери Полиция</t>
  </si>
  <si>
    <r>
      <t xml:space="preserve">Обзавеждане и оборудване </t>
    </r>
    <r>
      <rPr>
        <b/>
        <sz val="10"/>
        <rFont val="Times New Roman"/>
        <family val="1"/>
      </rPr>
      <t>ЦДГ Оброчище</t>
    </r>
  </si>
  <si>
    <r>
      <t>Компютри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ОБП"БКС" </t>
    </r>
    <r>
      <rPr>
        <sz val="10"/>
        <rFont val="Times New Roman"/>
        <family val="1"/>
      </rPr>
      <t>2 бр.</t>
    </r>
  </si>
  <si>
    <t>Устройство за рязане клони ОБП"БКС"</t>
  </si>
  <si>
    <t>Камион - самосвал ОБП"БКС"</t>
  </si>
  <si>
    <t>Трактор ОБП"БКС"</t>
  </si>
  <si>
    <t>Стопански инвентар ОБА</t>
  </si>
  <si>
    <r>
      <t xml:space="preserve">Моторна коса </t>
    </r>
    <r>
      <rPr>
        <b/>
        <sz val="10"/>
        <rFont val="Times New Roman"/>
        <family val="1"/>
      </rPr>
      <t xml:space="preserve">ОБП"БКС" </t>
    </r>
    <r>
      <rPr>
        <sz val="10"/>
        <rFont val="Times New Roman"/>
        <family val="1"/>
      </rPr>
      <t>2 бр.</t>
    </r>
  </si>
  <si>
    <r>
      <t xml:space="preserve">Косачки </t>
    </r>
    <r>
      <rPr>
        <b/>
        <sz val="10"/>
        <rFont val="Times New Roman"/>
        <family val="1"/>
      </rPr>
      <t xml:space="preserve">ОБП"БКС" </t>
    </r>
    <r>
      <rPr>
        <sz val="10"/>
        <rFont val="Times New Roman"/>
        <family val="1"/>
      </rPr>
      <t>2 бр.</t>
    </r>
  </si>
  <si>
    <r>
      <t xml:space="preserve">Моторна пръскачка </t>
    </r>
    <r>
      <rPr>
        <b/>
        <sz val="10"/>
        <rFont val="Times New Roman"/>
        <family val="1"/>
      </rPr>
      <t xml:space="preserve">ОБП"БКС" </t>
    </r>
  </si>
  <si>
    <t>Проект -  СЕС-ДРУГИ съфинансиране "Черноморски велосипед"</t>
  </si>
  <si>
    <t>ИБСФ/СЕС/</t>
  </si>
  <si>
    <t xml:space="preserve">                    издръжка и залати</t>
  </si>
  <si>
    <t>разлика за кап.</t>
  </si>
  <si>
    <t>ОР улици  Туристическа програма</t>
  </si>
  <si>
    <t>Микробус  ОБА</t>
  </si>
  <si>
    <t>Оборудване детски площадки Община Балчик</t>
  </si>
  <si>
    <t>Придобиване на компютри</t>
  </si>
  <si>
    <t xml:space="preserve">    1.  Основен ремонт на улици в Община Балчик</t>
  </si>
  <si>
    <t xml:space="preserve"> Д О К Л А Д</t>
  </si>
  <si>
    <t>НА ОБЩИНА БАЛЧИК</t>
  </si>
  <si>
    <t>Общинския бюджет е публичен и се контролира от местната общност - както при</t>
  </si>
  <si>
    <t xml:space="preserve">     неговото формиране, така и в процеса на неговото изпълнение.</t>
  </si>
  <si>
    <t>Общинския бюджет определя размера на бюджетните приходи и техният източник</t>
  </si>
  <si>
    <t xml:space="preserve">     на финансиране,  както и разпределението им в разходната част по пълна бюджетна </t>
  </si>
  <si>
    <t xml:space="preserve">     класификация ( функции, групи, дейности, параграфи ) в т.ч. и по бюджетни звена на</t>
  </si>
  <si>
    <t xml:space="preserve">     финансиране.</t>
  </si>
  <si>
    <t xml:space="preserve">     подзаконови нормативни документи и отразява намеренията на общината за провеждане</t>
  </si>
  <si>
    <t xml:space="preserve">     на своята финансова политика в сферата на икономическите и социални дейности.</t>
  </si>
  <si>
    <t xml:space="preserve"> - Закон за публични финанси</t>
  </si>
  <si>
    <t xml:space="preserve"> - Закон за общинския дълг</t>
  </si>
  <si>
    <t xml:space="preserve"> - предложения постъпили от всички бюджетни звена на финансиране от Община</t>
  </si>
  <si>
    <t>Балчик</t>
  </si>
  <si>
    <t>При разработването на проекто бюджета са отчетени и принципите на финансова</t>
  </si>
  <si>
    <t xml:space="preserve">     децентрализация:</t>
  </si>
  <si>
    <t xml:space="preserve"> - за разграничаване на разходните отговорности на държавата и общината</t>
  </si>
  <si>
    <t xml:space="preserve"> - за стимулиране дейността на общините за увеличаване на местните собствени</t>
  </si>
  <si>
    <t xml:space="preserve">     данъчни и неданъчни приходи</t>
  </si>
  <si>
    <t xml:space="preserve"> - за подобряване на финансовата и бюджетна дисциплина във финансираните</t>
  </si>
  <si>
    <t xml:space="preserve">     бюджетни звена</t>
  </si>
  <si>
    <t xml:space="preserve">     характеристики и параметри:</t>
  </si>
  <si>
    <t>I. Приходи</t>
  </si>
  <si>
    <t>II. Разходи</t>
  </si>
  <si>
    <t>Разходи за дофинансиране на делегираните от държавата дейности</t>
  </si>
  <si>
    <t xml:space="preserve">     осигурителни плащания на утвърдената допълнителна численост</t>
  </si>
  <si>
    <t>Разходи за местни дейности</t>
  </si>
  <si>
    <r>
      <t xml:space="preserve">     решение на ОбС в размер на </t>
    </r>
    <r>
      <rPr>
        <b/>
        <sz val="12"/>
        <rFont val="Book Antiqua"/>
        <family val="1"/>
      </rPr>
      <t>50 000</t>
    </r>
    <r>
      <rPr>
        <sz val="12"/>
        <rFont val="Book Antiqua"/>
        <family val="1"/>
      </rPr>
      <t xml:space="preserve"> лева.</t>
    </r>
  </si>
  <si>
    <t xml:space="preserve">   - дейност ЦДГ</t>
  </si>
  <si>
    <t>лева</t>
  </si>
  <si>
    <t xml:space="preserve">   - дейност "Ученически столове"</t>
  </si>
  <si>
    <t xml:space="preserve">   - дейност "Извънучилищни дейности" (ОДК)</t>
  </si>
  <si>
    <t xml:space="preserve">   - дейност "Други дейности по образование"</t>
  </si>
  <si>
    <r>
      <t xml:space="preserve"> - </t>
    </r>
    <r>
      <rPr>
        <b/>
        <sz val="12"/>
        <rFont val="Book Antiqua"/>
        <family val="1"/>
      </rPr>
      <t>за функция "Здравеопазване"</t>
    </r>
    <r>
      <rPr>
        <sz val="12"/>
        <rFont val="Book Antiqua"/>
        <family val="1"/>
      </rPr>
      <t xml:space="preserve"> размера на финансирането със собствени приходи</t>
    </r>
  </si>
  <si>
    <t xml:space="preserve">   - за дейност "Домашен социален патронаж"</t>
  </si>
  <si>
    <t xml:space="preserve">   - за дейност "Други дейности по соц.осигур."</t>
  </si>
  <si>
    <t xml:space="preserve">   - за дейност "Клубове на пенсионера"</t>
  </si>
  <si>
    <t xml:space="preserve">   - за дейност "Програми временна заетост"</t>
  </si>
  <si>
    <t>За дейност "Програми временна заетост" са предвидени средства от местни</t>
  </si>
  <si>
    <t xml:space="preserve">     приходи само в частта на ангажиментите които общината има по договорите с МТСП.</t>
  </si>
  <si>
    <t>Основната част от средствата  на работещите по различните програми е като</t>
  </si>
  <si>
    <t xml:space="preserve">     делегирана от държавата дейност. Тези средства Общината получава ежемесечно през</t>
  </si>
  <si>
    <t xml:space="preserve">     годината като трансфери от МТСП и с тях служебно се коригира бюджета в увеличение.</t>
  </si>
  <si>
    <r>
      <t xml:space="preserve"> - разходите </t>
    </r>
    <r>
      <rPr>
        <b/>
        <sz val="12"/>
        <rFont val="Book Antiqua"/>
        <family val="1"/>
      </rPr>
      <t>за функция "Жилищно строителство, БКС и опазване на околната</t>
    </r>
  </si>
  <si>
    <r>
      <t xml:space="preserve">    </t>
    </r>
    <r>
      <rPr>
        <b/>
        <sz val="12"/>
        <rFont val="Book Antiqua"/>
        <family val="1"/>
      </rPr>
      <t xml:space="preserve"> среда" </t>
    </r>
    <r>
      <rPr>
        <sz val="12"/>
        <rFont val="Book Antiqua"/>
        <family val="1"/>
      </rPr>
      <t>се финасират изцяло от местни общински приходи и покриват широк сектор от</t>
    </r>
  </si>
  <si>
    <t>От 2009 г. в тази дейност се разчитат  и разходите за поддържане и ремонт на</t>
  </si>
  <si>
    <t xml:space="preserve">     общинските пътища, намиращи се в чертите на населените места.</t>
  </si>
  <si>
    <t xml:space="preserve">    - за дейност В и К</t>
  </si>
  <si>
    <t xml:space="preserve">    - за дейност Улично осветление</t>
  </si>
  <si>
    <t xml:space="preserve">    - за дейност Ремонт общинска пътна мрежа</t>
  </si>
  <si>
    <t xml:space="preserve">    - за дейност Чистота</t>
  </si>
  <si>
    <t xml:space="preserve">    - управление  по опазване на околната среда</t>
  </si>
  <si>
    <t xml:space="preserve">    - други дейности по ООС</t>
  </si>
  <si>
    <r>
      <t xml:space="preserve"> - </t>
    </r>
    <r>
      <rPr>
        <b/>
        <sz val="12"/>
        <rFont val="Book Antiqua"/>
        <family val="1"/>
      </rPr>
      <t>функция "Почивно дело, култура, религиозни дейности"</t>
    </r>
    <r>
      <rPr>
        <sz val="12"/>
        <rFont val="Book Antiqua"/>
        <family val="1"/>
      </rPr>
      <t xml:space="preserve">. Общия размер на </t>
    </r>
  </si>
  <si>
    <t xml:space="preserve">   - разходи за спортни дейности</t>
  </si>
  <si>
    <t xml:space="preserve">лв,       в т.ч. за основен ремонт на </t>
  </si>
  <si>
    <t xml:space="preserve">   - разходи за обрядни дейности</t>
  </si>
  <si>
    <t xml:space="preserve">   - разходи за културни прояви</t>
  </si>
  <si>
    <r>
      <t xml:space="preserve"> - </t>
    </r>
    <r>
      <rPr>
        <b/>
        <sz val="12"/>
        <rFont val="Book Antiqua"/>
        <family val="1"/>
      </rPr>
      <t>за функция "Икономически дейности и услуги"</t>
    </r>
    <r>
      <rPr>
        <sz val="12"/>
        <rFont val="Book Antiqua"/>
        <family val="1"/>
      </rPr>
      <t xml:space="preserve"> са планирани разходи в размер</t>
    </r>
  </si>
  <si>
    <t xml:space="preserve">   - за финансиране  програмата за туризъм</t>
  </si>
  <si>
    <t xml:space="preserve">   - за дейност "Пазари"</t>
  </si>
  <si>
    <t xml:space="preserve">   - за други дейности по икономиката</t>
  </si>
  <si>
    <t>Всичко казано до тук ни дава основание да смятаме , че предложения бюджет</t>
  </si>
  <si>
    <t xml:space="preserve">     създава условия да реализираме нашите намерения за социално, икономическо и културно</t>
  </si>
  <si>
    <t xml:space="preserve">     развитие на Общината, за изграждане и поддържане на социалната и техническа </t>
  </si>
  <si>
    <t xml:space="preserve">     инфраструктура, за благоусрояване и опазване на околната среда, за развитие на масовата</t>
  </si>
  <si>
    <t xml:space="preserve">     физкултура, спорт и туризъм.</t>
  </si>
  <si>
    <t>НИКОЛАЙ АНГЕЛОВ</t>
  </si>
  <si>
    <t>Кмет на Община Балчик</t>
  </si>
  <si>
    <t>Проектът за бюджет 2015 г.   е най-важният финансов документ за развитието на</t>
  </si>
  <si>
    <t>Проекто бюджет 2015 г. е разработен на база изискванията на:</t>
  </si>
  <si>
    <t>ЗА СЪСТАВЯНЕТО НА БЮДЖЕТ 2015 Г.</t>
  </si>
  <si>
    <t xml:space="preserve">Проекто   бюджетът   на  Община  Балчик  за  2015 г.    има   следните   по-важни </t>
  </si>
  <si>
    <r>
      <t xml:space="preserve"> - дейност "Общински съвет"</t>
    </r>
    <r>
      <rPr>
        <b/>
        <sz val="12"/>
        <rFont val="Book Antiqua"/>
        <family val="1"/>
      </rPr>
      <t xml:space="preserve"> 340 000 лв.</t>
    </r>
  </si>
  <si>
    <r>
      <t xml:space="preserve">     стадиона</t>
    </r>
    <r>
      <rPr>
        <sz val="12"/>
        <color indexed="10"/>
        <rFont val="Book Antiqua"/>
        <family val="1"/>
      </rPr>
      <t xml:space="preserve"> </t>
    </r>
    <r>
      <rPr>
        <b/>
        <sz val="12"/>
        <rFont val="Book Antiqua"/>
        <family val="1"/>
      </rPr>
      <t>1 000 000</t>
    </r>
    <r>
      <rPr>
        <sz val="12"/>
        <rFont val="Book Antiqua"/>
        <family val="1"/>
      </rPr>
      <t xml:space="preserve"> лв.</t>
    </r>
  </si>
  <si>
    <t xml:space="preserve">Погашения по краткосроч. кредит от фонд ФЛАГ </t>
  </si>
  <si>
    <t>28 09</t>
  </si>
  <si>
    <t>наказателни лихви за данъци, мита и осигур.вноски</t>
  </si>
  <si>
    <t>"Пъстрото лице на Добруджа"</t>
  </si>
  <si>
    <t>Изготвил : ………………..</t>
  </si>
  <si>
    <t>Съгласувал:…………………</t>
  </si>
  <si>
    <t xml:space="preserve">               /Димитрин Димитров /</t>
  </si>
  <si>
    <t xml:space="preserve">ПРОЕКТ- ИБСФ  КСФ за 2015г           / Кохезионни и структурни фондове /  </t>
  </si>
  <si>
    <t>РА</t>
  </si>
  <si>
    <t>ОБА</t>
  </si>
  <si>
    <t>ИБСФ /СЕС/</t>
  </si>
  <si>
    <t>ОР читалищна сграда Безводица</t>
  </si>
  <si>
    <t xml:space="preserve">ОР четвъртокласна пътна мрежа -целеви </t>
  </si>
  <si>
    <r>
      <t xml:space="preserve">Компютри </t>
    </r>
    <r>
      <rPr>
        <b/>
        <sz val="10"/>
        <rFont val="Times New Roman"/>
        <family val="1"/>
      </rPr>
      <t>§90-591</t>
    </r>
  </si>
  <si>
    <r>
      <t xml:space="preserve">Др.машини съоражения и оборудване </t>
    </r>
    <r>
      <rPr>
        <b/>
        <sz val="10"/>
        <rFont val="Times New Roman"/>
        <family val="1"/>
      </rPr>
      <t>§90-2001</t>
    </r>
  </si>
  <si>
    <t>Лек автомобил  Комисия ЗБППМН</t>
  </si>
  <si>
    <t xml:space="preserve">Лек автомобил Дачия Докер </t>
  </si>
  <si>
    <t>Обзавеждане и оборудване ЦДГ та</t>
  </si>
  <si>
    <t>Изграждане сп.площадка СОУ"Хр.ботев"</t>
  </si>
  <si>
    <t>Котелно съоръжение МБАЛ</t>
  </si>
  <si>
    <t>Климаци колони 2бр. Клуб Ветерани</t>
  </si>
  <si>
    <t>Опесъчител</t>
  </si>
  <si>
    <t>Гребло</t>
  </si>
  <si>
    <t xml:space="preserve">Сметопочистваща машина </t>
  </si>
  <si>
    <t>Изграждане сп.площадка СКЛА</t>
  </si>
  <si>
    <t>Пропусквателен режим Паркинг</t>
  </si>
  <si>
    <t>Лиценз Програмен продукт</t>
  </si>
  <si>
    <t xml:space="preserve"> БЮДЖЕТ 2015г.</t>
  </si>
  <si>
    <t>РАЗЧЕТ НА РАЗХОДИТЕ ФИНАНСИРАНИ ОТ ПРЕХОДНИЯ ОСТАТЪК</t>
  </si>
  <si>
    <t xml:space="preserve"> ОТ ПРИВАТИЗАЦИОННИ СДЕЛКИ</t>
  </si>
  <si>
    <t>РАЗЧЕТ НА ПРИХОДИТЕ И РАЗХОДИТЕ  ОТ ПРИВАТИЗА-</t>
  </si>
  <si>
    <t>БЮДЖЕТ 2015 г.</t>
  </si>
  <si>
    <t>ЦИОННИ СДЕЛКИ -100%</t>
  </si>
  <si>
    <t>Преходен остатък от приватизациони сделки</t>
  </si>
  <si>
    <t>Разходи ( 1+2)</t>
  </si>
  <si>
    <t>І.ПРИДОБИВАНЕ НА ДМА -91%</t>
  </si>
  <si>
    <t>1.ПРИХОДИ</t>
  </si>
  <si>
    <t>Преходен остатък от приватизационни сделки</t>
  </si>
  <si>
    <t>2.РАЗХОДИ</t>
  </si>
  <si>
    <t>§ 52 ПРИДОБИВАНЕ НА ДМА в т.ч.:</t>
  </si>
  <si>
    <t>Д/СТ</t>
  </si>
  <si>
    <t>Компютри</t>
  </si>
  <si>
    <t>52-01</t>
  </si>
  <si>
    <t>Др.машини съор-я оборудавне</t>
  </si>
  <si>
    <t>52-03</t>
  </si>
  <si>
    <t>І.ПРИДОБИВАНЕ НА ДМА -9 %</t>
  </si>
  <si>
    <t>Изготвил :…………….</t>
  </si>
  <si>
    <t>Началник отдел"БФС"</t>
  </si>
  <si>
    <t>М.Димов</t>
  </si>
  <si>
    <t>Община Балчик</t>
  </si>
  <si>
    <t>Разшифровка на планираните трансфери за съфинансиране на проекти по програми на ЕС през 2015г. по договори за безвъзмездна финансова помощ (БФП)</t>
  </si>
  <si>
    <t>(лева)</t>
  </si>
  <si>
    <t>Наименование на проекта с предмет изграждане и/или реконструкция на обекти на социалната или техническа инфраструктура</t>
  </si>
  <si>
    <t>стойност на проекта по договора за фин с БФП</t>
  </si>
  <si>
    <t>Размер на планирания трансфер за съфинансиране на проект</t>
  </si>
  <si>
    <t>в т.ч. по източници на финансиране</t>
  </si>
  <si>
    <t>целева субсидия за капиталови разходи</t>
  </si>
  <si>
    <t xml:space="preserve">собствени бюджетни средства </t>
  </si>
  <si>
    <t>заеми от банки в страната</t>
  </si>
  <si>
    <t>други</t>
  </si>
  <si>
    <t>по ОПРР</t>
  </si>
  <si>
    <t>1.Подобряване на туристическите атракции и свързаните с тях инфраструктури на територията на община Балчик</t>
  </si>
  <si>
    <t>по ОПОС</t>
  </si>
  <si>
    <t>1.Изграждане на регионална система за управление на отпадъците в регион "Добрич"</t>
  </si>
  <si>
    <t>2."Изграждане на 3-ти утаител и дълбоководно заустване на ПСОВ - Балчик в Черно море и разширяване обхвата на канализационната мрежа"</t>
  </si>
  <si>
    <t>3."Рехабилитиране на ПСОВ - Албена, общ. Балчик"</t>
  </si>
  <si>
    <t>по Програми ТГС по външните граници на ЕС</t>
  </si>
  <si>
    <t>1.Черноморски велосипед - Диверсифициране на туристическите услуги в трансграничният регион Констанца - Балчик чрез велосипеди BSB</t>
  </si>
  <si>
    <t>по Други програми на ЕС</t>
  </si>
  <si>
    <t>1."И аз имам семейство"</t>
  </si>
  <si>
    <t>2."Подкрепа за достоен живот"</t>
  </si>
  <si>
    <t>3.“ЦНСТ - Балчик”</t>
  </si>
  <si>
    <t>4."Ефективна общинска администрация Балчик"</t>
  </si>
  <si>
    <t>5."РибАрт фест - Балчик"</t>
  </si>
  <si>
    <t>6.“Съхраняване на природното наследство на гр. Балчик чрез обновяване на тематичен парк “ЕХО”</t>
  </si>
  <si>
    <t>7.“Изграждане и оборудване на съоръжения за съхранение на рибарски принадлежности в ПИ 02508.86.39 (УПИ XI-39), находящ се в град Балчик”</t>
  </si>
  <si>
    <t>8."Пъстрото лице на Добруджа"-устойичвост</t>
  </si>
  <si>
    <t>Всичко:</t>
  </si>
  <si>
    <t>дата: 10.10.2014 г.</t>
  </si>
  <si>
    <t>Изготвил: ……………………..</t>
  </si>
  <si>
    <t>Гл.счетоводител:…………………………</t>
  </si>
  <si>
    <t>Кмет на община Балчик:………………………..</t>
  </si>
  <si>
    <r>
      <t xml:space="preserve">Приложение </t>
    </r>
    <r>
      <rPr>
        <b/>
        <sz val="8"/>
        <rFont val="Times New Roman"/>
        <family val="1"/>
      </rPr>
      <t>№</t>
    </r>
    <r>
      <rPr>
        <b/>
        <sz val="8"/>
        <rFont val="Arial"/>
        <family val="2"/>
      </rPr>
      <t xml:space="preserve"> 8</t>
    </r>
  </si>
  <si>
    <t xml:space="preserve">                                       Приложение №: 9б</t>
  </si>
  <si>
    <t xml:space="preserve">                                Приложение №: 9a</t>
  </si>
  <si>
    <t>Приложение №2</t>
  </si>
  <si>
    <t>Приложение №: 3</t>
  </si>
  <si>
    <t>Приложение №: 9в</t>
  </si>
  <si>
    <t>Антим1</t>
  </si>
  <si>
    <t>Кир.и М.</t>
  </si>
  <si>
    <t>Превантивна дейност аварии</t>
  </si>
  <si>
    <t>ПУЗ</t>
  </si>
  <si>
    <t>Извънучилищни дейности</t>
  </si>
  <si>
    <t>Помощно училище</t>
  </si>
  <si>
    <t>Др.дейности по образование</t>
  </si>
  <si>
    <t>Здравни кабинети в ОУ и ЦДГ</t>
  </si>
  <si>
    <t>СПОЗ</t>
  </si>
  <si>
    <t>Гл.експерт бюджет</t>
  </si>
  <si>
    <t>Началник отдел БФС</t>
  </si>
  <si>
    <t>Петър Сивков</t>
  </si>
  <si>
    <t>Михаил Димов</t>
  </si>
  <si>
    <t>Преходен остатък към 31.12.2014 г.</t>
  </si>
  <si>
    <r>
      <t xml:space="preserve">ОР детски градини Община Балчик </t>
    </r>
    <r>
      <rPr>
        <b/>
        <sz val="10"/>
        <rFont val="Times New Roman"/>
        <family val="1"/>
      </rPr>
      <t>§§40</t>
    </r>
  </si>
  <si>
    <r>
      <t xml:space="preserve">ОР </t>
    </r>
    <r>
      <rPr>
        <b/>
        <sz val="10"/>
        <rFont val="Times New Roman"/>
        <family val="1"/>
      </rPr>
      <t>ЦДГ с.Оброчище §§ 40</t>
    </r>
  </si>
  <si>
    <r>
      <t xml:space="preserve">Основен ремонт МБАЛ </t>
    </r>
    <r>
      <rPr>
        <b/>
        <sz val="10"/>
        <rFont val="Times New Roman"/>
        <family val="1"/>
      </rPr>
      <t>§§ 40</t>
    </r>
  </si>
  <si>
    <r>
      <t xml:space="preserve">Благоустр.ОР/реконструкция/рехабилитация/.изготвяне инвест.проекти на общинската пътна и улична мрежа.междублокови пространства </t>
    </r>
    <r>
      <rPr>
        <b/>
        <sz val="10"/>
        <rFont val="Times New Roman"/>
        <family val="1"/>
      </rPr>
      <t>§§ 40 -220000</t>
    </r>
  </si>
  <si>
    <r>
      <t xml:space="preserve">ОР Художествена галерия </t>
    </r>
    <r>
      <rPr>
        <b/>
        <sz val="10"/>
        <rFont val="Times New Roman"/>
        <family val="1"/>
      </rPr>
      <t>§§ 40</t>
    </r>
  </si>
  <si>
    <r>
      <t xml:space="preserve">Стопански инвентар </t>
    </r>
    <r>
      <rPr>
        <b/>
        <sz val="10"/>
        <rFont val="Times New Roman"/>
        <family val="1"/>
      </rPr>
      <t>СОУ "Хр.Ботев"</t>
    </r>
  </si>
  <si>
    <r>
      <t xml:space="preserve">Стопански инвентар </t>
    </r>
    <r>
      <rPr>
        <b/>
        <sz val="10"/>
        <rFont val="Times New Roman"/>
        <family val="1"/>
      </rPr>
      <t>ОУ "Антим І"</t>
    </r>
  </si>
  <si>
    <r>
      <t xml:space="preserve">Стопански инвентар </t>
    </r>
    <r>
      <rPr>
        <b/>
        <sz val="10"/>
        <rFont val="Times New Roman"/>
        <family val="1"/>
      </rPr>
      <t>ОУ "Кирил и Методий"</t>
    </r>
  </si>
  <si>
    <r>
      <t>Стопански инвентар С</t>
    </r>
    <r>
      <rPr>
        <b/>
        <sz val="10"/>
        <rFont val="Times New Roman"/>
        <family val="1"/>
      </rPr>
      <t>ОУ "Оброчище"</t>
    </r>
  </si>
  <si>
    <r>
      <t xml:space="preserve">Стопански инвентар </t>
    </r>
    <r>
      <rPr>
        <b/>
        <sz val="10"/>
        <rFont val="Times New Roman"/>
        <family val="1"/>
      </rPr>
      <t>ОУ "Соколово"</t>
    </r>
  </si>
  <si>
    <r>
      <t xml:space="preserve">Стопански инвентар </t>
    </r>
    <r>
      <rPr>
        <b/>
        <sz val="10"/>
        <rFont val="Times New Roman"/>
        <family val="1"/>
      </rPr>
      <t>ОУ "Сенокос"</t>
    </r>
  </si>
  <si>
    <r>
      <t xml:space="preserve">Сграда пенс.клуб </t>
    </r>
    <r>
      <rPr>
        <b/>
        <sz val="10"/>
        <rFont val="Times New Roman"/>
        <family val="1"/>
      </rPr>
      <t>§§ 40</t>
    </r>
  </si>
  <si>
    <r>
      <t>Изграждане мултифункционална част Стадион</t>
    </r>
    <r>
      <rPr>
        <b/>
        <sz val="10"/>
        <rFont val="Times New Roman"/>
        <family val="1"/>
      </rPr>
      <t xml:space="preserve"> §§40</t>
    </r>
  </si>
  <si>
    <r>
      <t xml:space="preserve">Климатици </t>
    </r>
    <r>
      <rPr>
        <b/>
        <sz val="10"/>
        <rFont val="Times New Roman"/>
        <family val="1"/>
      </rPr>
      <t>ИМ</t>
    </r>
  </si>
  <si>
    <r>
      <t xml:space="preserve">Тракторче за косене </t>
    </r>
    <r>
      <rPr>
        <b/>
        <sz val="10"/>
        <rFont val="Times New Roman"/>
        <family val="1"/>
      </rPr>
      <t>км.Соколово</t>
    </r>
  </si>
  <si>
    <t xml:space="preserve">     Общината през настоящата година.</t>
  </si>
  <si>
    <t>Проектът за бюджет 2015г. е разработен в съответствие с действащите законови и</t>
  </si>
  <si>
    <t xml:space="preserve"> - ЗДБРБ за 2015 г.</t>
  </si>
  <si>
    <t xml:space="preserve"> - ПМС № 8 от 16 януари за изпълнение на бюджета за 2015 г.</t>
  </si>
  <si>
    <t>При съставянета на проекта за бюджет 2015 г. са отчетени следните по важни</t>
  </si>
  <si>
    <t xml:space="preserve">     моменти:</t>
  </si>
  <si>
    <t xml:space="preserve"> - изпълнението на бюджет 2014 г.</t>
  </si>
  <si>
    <t xml:space="preserve"> - извършен е анализ на направените разходи през 2014 г. с еднократен характер</t>
  </si>
  <si>
    <t xml:space="preserve"> - утвърдените със ЗДБРБ за 2015 г. натурални показатели за Общината и</t>
  </si>
  <si>
    <t xml:space="preserve"> утвърдените средства като взаимоотношения между Общината и ЦРБ.</t>
  </si>
  <si>
    <t>Приходната част на бюджета се формира от :</t>
  </si>
  <si>
    <t xml:space="preserve"> - приходи от ЦРБ</t>
  </si>
  <si>
    <t xml:space="preserve"> - собствени данъчни приходи</t>
  </si>
  <si>
    <t xml:space="preserve"> - собствени неданъчни приходи</t>
  </si>
  <si>
    <t xml:space="preserve"> - преходен остатък от 2014 г.</t>
  </si>
  <si>
    <r>
      <t xml:space="preserve">Общия размер на приходите по бюджет 2015 г. възлиза на </t>
    </r>
    <r>
      <rPr>
        <b/>
        <sz val="12"/>
        <rFont val="Book Antiqua"/>
        <family val="1"/>
      </rPr>
      <t>25 155 000 лева.</t>
    </r>
  </si>
  <si>
    <t>Приходите от ЦРБ за 2015 г. са в общ размер на 7 171 095 лева, като от тях:</t>
  </si>
  <si>
    <r>
      <t xml:space="preserve"> - за дейности държавна отговорност - </t>
    </r>
    <r>
      <rPr>
        <b/>
        <sz val="12"/>
        <rFont val="Book Antiqua"/>
        <family val="1"/>
      </rPr>
      <t>6 238 795</t>
    </r>
    <r>
      <rPr>
        <sz val="12"/>
        <rFont val="Book Antiqua"/>
        <family val="1"/>
      </rPr>
      <t xml:space="preserve"> лева</t>
    </r>
  </si>
  <si>
    <r>
      <t xml:space="preserve"> - изравнителна субсидия за местни дейности - </t>
    </r>
    <r>
      <rPr>
        <b/>
        <sz val="12"/>
        <rFont val="Book Antiqua"/>
        <family val="1"/>
      </rPr>
      <t xml:space="preserve">353 000 </t>
    </r>
    <r>
      <rPr>
        <sz val="12"/>
        <rFont val="Book Antiqua"/>
        <family val="1"/>
      </rPr>
      <t>лева, в т.ч. ЕЗП - 104 700 лв.</t>
    </r>
  </si>
  <si>
    <r>
      <t xml:space="preserve"> - за капиталови разходи - </t>
    </r>
    <r>
      <rPr>
        <b/>
        <sz val="12"/>
        <rFont val="Book Antiqua"/>
        <family val="1"/>
      </rPr>
      <t xml:space="preserve">579 300 </t>
    </r>
    <r>
      <rPr>
        <sz val="12"/>
        <rFont val="Book Antiqua"/>
        <family val="1"/>
      </rPr>
      <t>лева, в т.ч. IV-кл. пътна мрежа - 314 200 лв.</t>
    </r>
  </si>
  <si>
    <r>
      <t xml:space="preserve">Собствените приходи от данъци за 2015 г. възлизат на  </t>
    </r>
    <r>
      <rPr>
        <b/>
        <sz val="12"/>
        <rFont val="Book Antiqua"/>
        <family val="1"/>
      </rPr>
      <t xml:space="preserve">5 396 500 </t>
    </r>
    <r>
      <rPr>
        <sz val="12"/>
        <rFont val="Book Antiqua"/>
        <family val="1"/>
      </rPr>
      <t xml:space="preserve">лева.  </t>
    </r>
  </si>
  <si>
    <r>
      <t xml:space="preserve">Планирани са собствени неданъчни приходи в размер </t>
    </r>
    <r>
      <rPr>
        <b/>
        <sz val="12"/>
        <rFont val="Book Antiqua"/>
        <family val="1"/>
      </rPr>
      <t xml:space="preserve">8 784 888 </t>
    </r>
    <r>
      <rPr>
        <sz val="12"/>
        <rFont val="Book Antiqua"/>
        <family val="1"/>
      </rPr>
      <t>лева. в т.ч.</t>
    </r>
  </si>
  <si>
    <t xml:space="preserve">      такса битови отпадъци в размер на 2 728 000 лева.</t>
  </si>
  <si>
    <t>В приходната част със знак минус са отразени планираните разходи за данъци</t>
  </si>
  <si>
    <t>/Петър Сивков, 0579 / 7 10 61 /</t>
  </si>
  <si>
    <t xml:space="preserve">                                       /М.Димов /</t>
  </si>
  <si>
    <t xml:space="preserve">              /Михаил Димов/</t>
  </si>
  <si>
    <t xml:space="preserve">                                                /Н.Ангелов/</t>
  </si>
  <si>
    <t>ПРИЛОЖЕНИЕ № 10</t>
  </si>
  <si>
    <t xml:space="preserve">                           (печат)</t>
  </si>
  <si>
    <t>Кмет:...............................................................</t>
  </si>
  <si>
    <t xml:space="preserve">                   (Николай Ангелов)</t>
  </si>
  <si>
    <t>РАЗШИФРОВКА НА КАПИТАЛОВИТЕ РАЗХОДИ, ФИНАНСИРАНИ ПРЕЗ 2015 Г. ОТ ПРИХОДИ ПО 
§40-00 Постъпления от продажба на общински нефинансови активи съгл. чл.127, ал.2 от Закона за публичните финанси</t>
  </si>
  <si>
    <t>(в лв.)</t>
  </si>
  <si>
    <t>No</t>
  </si>
  <si>
    <t>Наименование и местонахождение на обектите</t>
  </si>
  <si>
    <t>Годишна задача за 2015 г.</t>
  </si>
  <si>
    <t>Източник на финансиране</t>
  </si>
  <si>
    <t>§ 40-00 Постъпления от продажба на общински нефинансови активи/ финансиране от постъпления по § 40-00</t>
  </si>
  <si>
    <r>
      <t xml:space="preserve">Постъпления от продажба на общински нефинансови активи,  
</t>
    </r>
    <r>
      <rPr>
        <sz val="10"/>
        <rFont val="Arial"/>
        <family val="2"/>
      </rPr>
      <t>(планирани по бюджета на общината за 2015 г.)</t>
    </r>
  </si>
  <si>
    <r>
      <t xml:space="preserve">Внесен ДДС върху продажбите </t>
    </r>
    <r>
      <rPr>
        <sz val="10"/>
        <rFont val="Arial"/>
        <family val="2"/>
      </rPr>
      <t>(планиран по бюджета на общината за 2015 г.)</t>
    </r>
  </si>
  <si>
    <t>Преходен остатък от 2015 г.</t>
  </si>
  <si>
    <t>Общо:</t>
  </si>
  <si>
    <r>
      <t>Планирано</t>
    </r>
    <r>
      <rPr>
        <sz val="10"/>
        <rFont val="Arial"/>
        <family val="2"/>
      </rPr>
      <t xml:space="preserve"> финансиране на текущи ремонти на социална и техническа инфраструктура</t>
    </r>
  </si>
  <si>
    <r>
      <t>Планирано</t>
    </r>
    <r>
      <rPr>
        <sz val="10"/>
        <rFont val="Arial"/>
        <family val="2"/>
      </rPr>
      <t xml:space="preserve"> финансиране на капиталови разходи:</t>
    </r>
  </si>
  <si>
    <r>
      <t>Планирано</t>
    </r>
    <r>
      <rPr>
        <sz val="10"/>
        <rFont val="Arial"/>
        <family val="2"/>
      </rPr>
      <t xml:space="preserve"> погасяване на ползвани заеми  за финансиране на проекти на социалната и техническата инфраструктура</t>
    </r>
  </si>
  <si>
    <t xml:space="preserve">  Параграф 5100: Основен ремонт на дълготрайни материални активи</t>
  </si>
  <si>
    <t xml:space="preserve">    Функция 01: Общи държавни служби</t>
  </si>
  <si>
    <t xml:space="preserve">      Обекти</t>
  </si>
  <si>
    <t>ОР читалищна сграда Безводица целеви</t>
  </si>
  <si>
    <t xml:space="preserve">    Функция 02: Отбрана и сигурност</t>
  </si>
  <si>
    <t xml:space="preserve">    Функция 03: Образование</t>
  </si>
  <si>
    <t>ОР детски градини Община Балчик</t>
  </si>
  <si>
    <r>
      <t xml:space="preserve">ОР </t>
    </r>
    <r>
      <rPr>
        <b/>
        <sz val="10"/>
        <rFont val="Times New Roman"/>
        <family val="1"/>
      </rPr>
      <t>ЦДГ с.Оброчище</t>
    </r>
  </si>
  <si>
    <t xml:space="preserve">    Функция 04: Здравеопазване</t>
  </si>
  <si>
    <t xml:space="preserve">Основен ремонт МБАЛ </t>
  </si>
  <si>
    <t xml:space="preserve">    Функция 05: Социално осигуряване, подпомагане и грижи</t>
  </si>
  <si>
    <t xml:space="preserve">    Функция 06: Жилищно строителство, благоустройство, комунално стопанство и опазване на околната среда</t>
  </si>
  <si>
    <t>Благоустр.ОР/реконструкция/рехабилитация.изготвяне инвест.проекти на общинската пътна и улична мрежа.междублокови пространства</t>
  </si>
  <si>
    <t xml:space="preserve">    Функция 07: Почивно дело, култура, религиозни дейности</t>
  </si>
  <si>
    <t>ОР Художествена галерия</t>
  </si>
  <si>
    <t xml:space="preserve">    Функция 08: Икономически дейности и услуги</t>
  </si>
  <si>
    <t>ОР четвъртокласна пътна мрежа  целеви</t>
  </si>
  <si>
    <r>
      <t xml:space="preserve">ОР улици  </t>
    </r>
    <r>
      <rPr>
        <b/>
        <sz val="10"/>
        <rFont val="Times New Roman"/>
        <family val="1"/>
      </rPr>
      <t>Туристическа програма</t>
    </r>
  </si>
  <si>
    <t xml:space="preserve">  Параграф 5200: Придобиване на дълготрайни материални активи</t>
  </si>
  <si>
    <t>Компютри ОБА</t>
  </si>
  <si>
    <r>
      <t xml:space="preserve">Комп.конфигурация 2 бр. - </t>
    </r>
    <r>
      <rPr>
        <b/>
        <sz val="10"/>
        <rFont val="Times New Roman"/>
        <family val="1"/>
      </rPr>
      <t>км. Оброчище</t>
    </r>
  </si>
  <si>
    <t>Др.машини съоражения и оборудване ОБА</t>
  </si>
  <si>
    <t>Лек автомобил Комисия ЗБППМН</t>
  </si>
  <si>
    <r>
      <t xml:space="preserve">Обзавеждане и оборудване </t>
    </r>
    <r>
      <rPr>
        <b/>
        <sz val="10"/>
        <rFont val="Times New Roman"/>
        <family val="1"/>
      </rPr>
      <t>ЦДГ та</t>
    </r>
  </si>
  <si>
    <t xml:space="preserve">    Функция 04: Здравеопадване</t>
  </si>
  <si>
    <t>Сграда пенс.клуб</t>
  </si>
  <si>
    <t>Изграждане мултифункционална част Стадион</t>
  </si>
  <si>
    <t>Климатици ИМ</t>
  </si>
  <si>
    <t>Изграждане сп.площадка СКЛА целеви</t>
  </si>
  <si>
    <t xml:space="preserve">  Параграф 5500: Капиталови трансфери</t>
  </si>
  <si>
    <t>Погасяване на ползвани заеми за финансиране на проекти на социалната и техническа инфраструктура, в т.ч. за проекти</t>
  </si>
  <si>
    <r>
      <t>Забележки:</t>
    </r>
    <r>
      <rPr>
        <sz val="8"/>
        <rFont val="Arial Cyr"/>
        <family val="2"/>
      </rPr>
      <t xml:space="preserve"> 1.Финансираните чрез постъпления от продажба на нефинансови активи капиталови разходи, се изброяват по обекти/проекти в съответната функция, като за целта могат да се разкриват нови редове.</t>
    </r>
  </si>
  <si>
    <t xml:space="preserve">                        2.Годишната стойност на обекта в к.3 следва да е еднаква с тази, посочена за същия обект в разчета за финансиране на капиталови разходи за 2015 г., изготвен на ПП "Инвеститор". В колона 4 се посочват планираните средства от приходи по пар.40-00.</t>
  </si>
  <si>
    <t>3. Празните редове се скриват преди печат.</t>
  </si>
  <si>
    <t>Изготвил:...............................................................</t>
  </si>
  <si>
    <t xml:space="preserve">                            (Михаил Димов , подпис)</t>
  </si>
  <si>
    <t xml:space="preserve">                              Н-к отдел"БФС"</t>
  </si>
  <si>
    <t>Тел. за контакт: 0579 /7 10 56</t>
  </si>
  <si>
    <t>Приложение №5а</t>
  </si>
  <si>
    <r>
      <t xml:space="preserve">Приложение </t>
    </r>
    <r>
      <rPr>
        <b/>
        <sz val="8"/>
        <rFont val="Times New Roman"/>
        <family val="1"/>
      </rPr>
      <t>№</t>
    </r>
    <r>
      <rPr>
        <b/>
        <sz val="8"/>
        <rFont val="Arial"/>
        <family val="2"/>
      </rPr>
      <t xml:space="preserve"> 8а</t>
    </r>
  </si>
  <si>
    <t xml:space="preserve">      върху стопанска дейност на Общината, отчислени в полза на РБ:</t>
  </si>
  <si>
    <r>
      <t xml:space="preserve"> - в т.ч. за ДДС - </t>
    </r>
    <r>
      <rPr>
        <b/>
        <sz val="12"/>
        <rFont val="Book Antiqua"/>
        <family val="1"/>
      </rPr>
      <t>150 112</t>
    </r>
    <r>
      <rPr>
        <sz val="12"/>
        <rFont val="Book Antiqua"/>
        <family val="1"/>
      </rPr>
      <t xml:space="preserve"> лева</t>
    </r>
  </si>
  <si>
    <t>Със знак минус са отразени също така:</t>
  </si>
  <si>
    <r>
      <t xml:space="preserve"> - предстоящи трансфери за проекти по ЕСФ в размер на - </t>
    </r>
    <r>
      <rPr>
        <b/>
        <sz val="12"/>
        <rFont val="Book Antiqua"/>
        <family val="1"/>
      </rPr>
      <t>1 274 931</t>
    </r>
    <r>
      <rPr>
        <sz val="12"/>
        <rFont val="Book Antiqua"/>
        <family val="1"/>
      </rPr>
      <t xml:space="preserve"> лева,</t>
    </r>
  </si>
  <si>
    <t xml:space="preserve"> - задължението за 2015 г. по безлихвения заем от централния републикански</t>
  </si>
  <si>
    <r>
      <t xml:space="preserve">      бюджет  в размер на  - </t>
    </r>
    <r>
      <rPr>
        <b/>
        <sz val="12"/>
        <rFont val="Book Antiqua"/>
        <family val="1"/>
      </rPr>
      <t>48 415</t>
    </r>
    <r>
      <rPr>
        <sz val="12"/>
        <rFont val="Book Antiqua"/>
        <family val="1"/>
      </rPr>
      <t xml:space="preserve"> лева,</t>
    </r>
  </si>
  <si>
    <r>
      <t xml:space="preserve"> - погашения по дългосрочен кредит кредит от фонд ФЛАГ (за МБАЛ) </t>
    </r>
    <r>
      <rPr>
        <b/>
        <sz val="12"/>
        <rFont val="Book Antiqua"/>
        <family val="1"/>
      </rPr>
      <t xml:space="preserve"> - 288 792</t>
    </r>
    <r>
      <rPr>
        <sz val="12"/>
        <rFont val="Book Antiqua"/>
        <family val="1"/>
      </rPr>
      <t xml:space="preserve"> лева</t>
    </r>
  </si>
  <si>
    <r>
      <t xml:space="preserve">Разходите общо за 2015 г. възлизат на </t>
    </r>
    <r>
      <rPr>
        <b/>
        <sz val="12"/>
        <rFont val="Book Antiqua"/>
        <family val="1"/>
      </rPr>
      <t>25 155 000</t>
    </r>
    <r>
      <rPr>
        <sz val="12"/>
        <rFont val="Book Antiqua"/>
        <family val="1"/>
      </rPr>
      <t xml:space="preserve"> лева, от които:</t>
    </r>
  </si>
  <si>
    <r>
      <t xml:space="preserve">а) разходи за дейности държавна отговорност в размер на </t>
    </r>
    <r>
      <rPr>
        <b/>
        <sz val="12"/>
        <rFont val="Book Antiqua"/>
        <family val="1"/>
      </rPr>
      <t xml:space="preserve">7 259 640 </t>
    </r>
    <r>
      <rPr>
        <sz val="12"/>
        <rFont val="Book Antiqua"/>
        <family val="1"/>
      </rPr>
      <t>лв.</t>
    </r>
  </si>
  <si>
    <t>б) разходи за дейности държавна отговорност финансирани с общински приходи</t>
  </si>
  <si>
    <r>
      <t xml:space="preserve">      в размер на  </t>
    </r>
    <r>
      <rPr>
        <b/>
        <sz val="12"/>
        <rFont val="Book Antiqua"/>
        <family val="1"/>
      </rPr>
      <t xml:space="preserve">1 511 876 </t>
    </r>
    <r>
      <rPr>
        <sz val="12"/>
        <rFont val="Book Antiqua"/>
        <family val="1"/>
      </rPr>
      <t>лева.</t>
    </r>
  </si>
  <si>
    <r>
      <t xml:space="preserve">в) разходи за местни дейности </t>
    </r>
    <r>
      <rPr>
        <b/>
        <sz val="12"/>
        <rFont val="Book Antiqua"/>
        <family val="1"/>
      </rPr>
      <t xml:space="preserve">16 383 484 </t>
    </r>
    <r>
      <rPr>
        <sz val="12"/>
        <rFont val="Book Antiqua"/>
        <family val="1"/>
      </rPr>
      <t xml:space="preserve">лева. В т.ч. резерв от </t>
    </r>
    <r>
      <rPr>
        <b/>
        <sz val="12"/>
        <rFont val="Book Antiqua"/>
        <family val="1"/>
      </rPr>
      <t>500 000 лв.</t>
    </r>
  </si>
  <si>
    <t>Разходи за делегираните от държавата дейности</t>
  </si>
  <si>
    <r>
      <t xml:space="preserve">Общите  разходи за дейности държавна отговорност възлизат  на </t>
    </r>
    <r>
      <rPr>
        <b/>
        <sz val="12"/>
        <rFont val="Book Antiqua"/>
        <family val="1"/>
      </rPr>
      <t>7 259 640</t>
    </r>
    <r>
      <rPr>
        <sz val="12"/>
        <rFont val="Book Antiqua"/>
        <family val="1"/>
      </rPr>
      <t xml:space="preserve"> лв.</t>
    </r>
  </si>
  <si>
    <t>в т.ч.                по стандарт за 2015 г.</t>
  </si>
  <si>
    <t xml:space="preserve">    увеличение с неусвоен бюджет към 31.12. 2014г</t>
  </si>
  <si>
    <t xml:space="preserve">Разходите са определени на основата на разчетените натурални и стойностни </t>
  </si>
  <si>
    <t xml:space="preserve">     показатели, съгласно стандартите утвърдени от МС.</t>
  </si>
  <si>
    <t>Това са разходи за:</t>
  </si>
  <si>
    <t xml:space="preserve"> - РЗ и осигурителни плащания на персонала в общинска администрация, ЦДГ, </t>
  </si>
  <si>
    <t xml:space="preserve">     в млечна кухня и медицински сестри  в здравните кабинети,</t>
  </si>
  <si>
    <t xml:space="preserve"> - за заплати, осигурителни плащания и издръжка на всички общообразователни</t>
  </si>
  <si>
    <t xml:space="preserve">     училища на делегиран бюджет, и исторически музей.</t>
  </si>
  <si>
    <t>В делегираните от държавата дейности е реализиран  остатък от неусвоен бюджет</t>
  </si>
  <si>
    <r>
      <t xml:space="preserve">     през 2014 г. в размер на </t>
    </r>
    <r>
      <rPr>
        <b/>
        <sz val="12"/>
        <rFont val="Book Antiqua"/>
        <family val="1"/>
      </rPr>
      <t>1 020 845</t>
    </r>
    <r>
      <rPr>
        <sz val="12"/>
        <rFont val="Book Antiqua"/>
        <family val="1"/>
      </rPr>
      <t xml:space="preserve"> лева. С тази сума са завишени бюджетите на всички звена</t>
    </r>
  </si>
  <si>
    <t xml:space="preserve">     над определените средства по стандарт за всяка функция и дейност за 2015 г.</t>
  </si>
  <si>
    <r>
      <t xml:space="preserve">Разчетени са средства за  </t>
    </r>
    <r>
      <rPr>
        <b/>
        <sz val="12"/>
        <rFont val="Book Antiqua"/>
        <family val="1"/>
      </rPr>
      <t>дофинансиране</t>
    </r>
    <r>
      <rPr>
        <sz val="12"/>
        <rFont val="Book Antiqua"/>
        <family val="1"/>
      </rPr>
      <t xml:space="preserve"> с местни приходи на дейности делегирани</t>
    </r>
  </si>
  <si>
    <r>
      <t xml:space="preserve">     от държавата общо в размер на </t>
    </r>
    <r>
      <rPr>
        <b/>
        <sz val="12"/>
        <rFont val="Book Antiqua"/>
        <family val="1"/>
      </rPr>
      <t>1 511 876</t>
    </r>
    <r>
      <rPr>
        <sz val="12"/>
        <rFont val="Book Antiqua"/>
        <family val="1"/>
      </rPr>
      <t xml:space="preserve"> лева, както следва:</t>
    </r>
  </si>
  <si>
    <r>
      <t xml:space="preserve"> - за дейност Общинска администрация в размер на </t>
    </r>
    <r>
      <rPr>
        <b/>
        <sz val="12"/>
        <rFont val="Book Antiqua"/>
        <family val="1"/>
      </rPr>
      <t>730 763</t>
    </r>
    <r>
      <rPr>
        <sz val="12"/>
        <rFont val="Book Antiqua"/>
        <family val="1"/>
      </rPr>
      <t xml:space="preserve"> лева, за РЗ и</t>
    </r>
  </si>
  <si>
    <r>
      <t xml:space="preserve"> - за дейност Отбрана и сигурност  - заплати и издръжка на ОЗС, СОТ и др.  - </t>
    </r>
    <r>
      <rPr>
        <b/>
        <sz val="12"/>
        <rFont val="Book Antiqua"/>
        <family val="1"/>
      </rPr>
      <t>246 494</t>
    </r>
    <r>
      <rPr>
        <sz val="12"/>
        <rFont val="Book Antiqua"/>
        <family val="1"/>
      </rPr>
      <t xml:space="preserve"> лв.</t>
    </r>
  </si>
  <si>
    <r>
      <t xml:space="preserve"> - за функция Образование в училищата общо </t>
    </r>
    <r>
      <rPr>
        <b/>
        <sz val="12"/>
        <rFont val="Book Antiqua"/>
        <family val="1"/>
      </rPr>
      <t>122 500</t>
    </r>
    <r>
      <rPr>
        <sz val="12"/>
        <rFont val="Book Antiqua"/>
        <family val="1"/>
      </rPr>
      <t xml:space="preserve"> лева ( в т.ч. 20 500 лева за </t>
    </r>
  </si>
  <si>
    <t xml:space="preserve">      изграждане на спортна площадка в СОУ "Христо Ботев")</t>
  </si>
  <si>
    <r>
      <t xml:space="preserve"> - за дофинансиране на читалищната дейност </t>
    </r>
    <r>
      <rPr>
        <b/>
        <sz val="12"/>
        <rFont val="Book Antiqua"/>
        <family val="1"/>
      </rPr>
      <t>332 000</t>
    </r>
    <r>
      <rPr>
        <sz val="12"/>
        <rFont val="Book Antiqua"/>
        <family val="1"/>
      </rPr>
      <t xml:space="preserve"> лева </t>
    </r>
  </si>
  <si>
    <t>Разходите  за  финансиране  на  местни  дейности  включително и заделения  резерв</t>
  </si>
  <si>
    <r>
      <t xml:space="preserve">     възлизат общо на </t>
    </r>
    <r>
      <rPr>
        <b/>
        <sz val="12"/>
        <rFont val="Book Antiqua"/>
        <family val="1"/>
      </rPr>
      <t xml:space="preserve">16 383 484 </t>
    </r>
    <r>
      <rPr>
        <sz val="12"/>
        <rFont val="Book Antiqua"/>
        <family val="1"/>
      </rPr>
      <t>лева.</t>
    </r>
  </si>
  <si>
    <r>
      <t xml:space="preserve"> -</t>
    </r>
    <r>
      <rPr>
        <b/>
        <sz val="12"/>
        <rFont val="Book Antiqua"/>
        <family val="1"/>
      </rPr>
      <t xml:space="preserve"> за функция "Общи държавни служби"</t>
    </r>
    <r>
      <rPr>
        <sz val="12"/>
        <rFont val="Book Antiqua"/>
        <family val="1"/>
      </rPr>
      <t xml:space="preserve">  са  разчетени  средства  за  издръжка  и</t>
    </r>
  </si>
  <si>
    <r>
      <t xml:space="preserve">    възнаграждения общо в размер общо на </t>
    </r>
    <r>
      <rPr>
        <b/>
        <sz val="12"/>
        <rFont val="Book Antiqua"/>
        <family val="1"/>
      </rPr>
      <t>1 630 429</t>
    </r>
    <r>
      <rPr>
        <sz val="12"/>
        <rFont val="Book Antiqua"/>
        <family val="1"/>
      </rPr>
      <t xml:space="preserve">  лв. в т.ч.</t>
    </r>
  </si>
  <si>
    <r>
      <t xml:space="preserve"> - дейност "Общинска администрация" - </t>
    </r>
    <r>
      <rPr>
        <b/>
        <sz val="12"/>
        <rFont val="Book Antiqua"/>
        <family val="1"/>
      </rPr>
      <t>1 290 429</t>
    </r>
    <r>
      <rPr>
        <sz val="12"/>
        <rFont val="Book Antiqua"/>
        <family val="1"/>
      </rPr>
      <t xml:space="preserve"> лева </t>
    </r>
  </si>
  <si>
    <t>За дейност   "Общинска  администрация"  са  разчетени  и  средства  за  помощи  по</t>
  </si>
  <si>
    <r>
      <t xml:space="preserve"> - </t>
    </r>
    <r>
      <rPr>
        <b/>
        <sz val="12"/>
        <rFont val="Book Antiqua"/>
        <family val="1"/>
      </rPr>
      <t xml:space="preserve">за функция "Образование" </t>
    </r>
    <r>
      <rPr>
        <sz val="12"/>
        <rFont val="Book Antiqua"/>
        <family val="1"/>
      </rPr>
      <t>са  предвидени разходи от местни приходи  в размер</t>
    </r>
  </si>
  <si>
    <r>
      <t xml:space="preserve">     на </t>
    </r>
    <r>
      <rPr>
        <b/>
        <sz val="12"/>
        <rFont val="Book Antiqua"/>
        <family val="1"/>
      </rPr>
      <t xml:space="preserve">2 097 012 </t>
    </r>
    <r>
      <rPr>
        <sz val="12"/>
        <rFont val="Book Antiqua"/>
        <family val="1"/>
      </rPr>
      <t xml:space="preserve"> лева. Тук са разчетени разходи за:</t>
    </r>
  </si>
  <si>
    <t>В  дейност  ЦДГ средствата  са разчетени  средства  за  издръжка, обезщетения  при</t>
  </si>
  <si>
    <t xml:space="preserve">     пенсиониране, основни ремонти и капиталови разходи.</t>
  </si>
  <si>
    <r>
      <t xml:space="preserve">     възлиза на 1</t>
    </r>
    <r>
      <rPr>
        <b/>
        <sz val="12"/>
        <rFont val="Book Antiqua"/>
        <family val="1"/>
      </rPr>
      <t xml:space="preserve"> 064 566</t>
    </r>
    <r>
      <rPr>
        <sz val="12"/>
        <rFont val="Book Antiqua"/>
        <family val="1"/>
      </rPr>
      <t xml:space="preserve"> лева. От тях:</t>
    </r>
  </si>
  <si>
    <r>
      <t xml:space="preserve">   - за МБАЛ Балчик - субсидия </t>
    </r>
    <r>
      <rPr>
        <b/>
        <sz val="12"/>
        <rFont val="Book Antiqua"/>
        <family val="1"/>
      </rPr>
      <t>800 000</t>
    </r>
    <r>
      <rPr>
        <sz val="12"/>
        <rFont val="Book Antiqua"/>
        <family val="1"/>
      </rPr>
      <t xml:space="preserve"> лева и капиталови разходи </t>
    </r>
    <r>
      <rPr>
        <b/>
        <sz val="12"/>
        <rFont val="Book Antiqua"/>
        <family val="1"/>
      </rPr>
      <t>211 000</t>
    </r>
    <r>
      <rPr>
        <sz val="12"/>
        <rFont val="Book Antiqua"/>
        <family val="1"/>
      </rPr>
      <t xml:space="preserve"> лева,</t>
    </r>
  </si>
  <si>
    <r>
      <t xml:space="preserve">   - за възнаграждения и веществена издръжка на млечна кухня  </t>
    </r>
    <r>
      <rPr>
        <b/>
        <sz val="12"/>
        <rFont val="Book Antiqua"/>
        <family val="1"/>
      </rPr>
      <t>53 466</t>
    </r>
    <r>
      <rPr>
        <sz val="12"/>
        <rFont val="Book Antiqua"/>
        <family val="1"/>
      </rPr>
      <t xml:space="preserve"> лева.</t>
    </r>
  </si>
  <si>
    <r>
      <t xml:space="preserve"> - </t>
    </r>
    <r>
      <rPr>
        <b/>
        <sz val="12"/>
        <rFont val="Book Antiqua"/>
        <family val="1"/>
      </rPr>
      <t>за функция "Социално осигуряване, подпомагане и грижи"</t>
    </r>
    <r>
      <rPr>
        <sz val="12"/>
        <rFont val="Book Antiqua"/>
        <family val="1"/>
      </rPr>
      <t xml:space="preserve">  са  предвидени</t>
    </r>
  </si>
  <si>
    <r>
      <t xml:space="preserve">     средства в размер на </t>
    </r>
    <r>
      <rPr>
        <b/>
        <sz val="12"/>
        <rFont val="Book Antiqua"/>
        <family val="1"/>
      </rPr>
      <t>851 903</t>
    </r>
    <r>
      <rPr>
        <sz val="12"/>
        <rFont val="Book Antiqua"/>
        <family val="1"/>
      </rPr>
      <t xml:space="preserve"> лева. Тук са разчетени средства:</t>
    </r>
  </si>
  <si>
    <t xml:space="preserve">     дейности в комуналната сфера и благоустрояването.</t>
  </si>
  <si>
    <r>
      <t xml:space="preserve">Общо за функцията за 2015 г. са разчетени разходи в размер на </t>
    </r>
    <r>
      <rPr>
        <b/>
        <sz val="12"/>
        <rFont val="Book Antiqua"/>
        <family val="1"/>
      </rPr>
      <t xml:space="preserve">5 413 634 </t>
    </r>
    <r>
      <rPr>
        <sz val="12"/>
        <rFont val="Book Antiqua"/>
        <family val="1"/>
      </rPr>
      <t xml:space="preserve"> лева, в т.ч.:</t>
    </r>
  </si>
  <si>
    <r>
      <t xml:space="preserve">     разходите за местни дейности  възлиза на </t>
    </r>
    <r>
      <rPr>
        <b/>
        <sz val="12"/>
        <rFont val="Book Antiqua"/>
        <family val="1"/>
      </rPr>
      <t xml:space="preserve">2 625 861 </t>
    </r>
    <r>
      <rPr>
        <sz val="12"/>
        <rFont val="Book Antiqua"/>
        <family val="1"/>
      </rPr>
      <t>лева. От тях:</t>
    </r>
  </si>
  <si>
    <t xml:space="preserve">лв . </t>
  </si>
  <si>
    <t xml:space="preserve">   - разходи по проекти</t>
  </si>
  <si>
    <t>лв.</t>
  </si>
  <si>
    <r>
      <t xml:space="preserve">В дейност спорт са заложени и разходи за издръжка на ФК "Черноморец" </t>
    </r>
    <r>
      <rPr>
        <b/>
        <sz val="12"/>
        <rFont val="Book Antiqua"/>
        <family val="1"/>
      </rPr>
      <t>225 000</t>
    </r>
  </si>
  <si>
    <t xml:space="preserve">     лева и за подпомагане на спортните клубове и спортни мероприятия в кметствата.</t>
  </si>
  <si>
    <r>
      <t xml:space="preserve">     на </t>
    </r>
    <r>
      <rPr>
        <b/>
        <sz val="12"/>
        <rFont val="Book Antiqua"/>
        <family val="1"/>
      </rPr>
      <t xml:space="preserve"> 2 145 079 </t>
    </r>
    <r>
      <rPr>
        <sz val="12"/>
        <rFont val="Book Antiqua"/>
        <family val="1"/>
      </rPr>
      <t>лева, от които:</t>
    </r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</si>
</sst>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0"/>
    <numFmt numFmtId="188" formatCode="0.0000"/>
    <numFmt numFmtId="189" formatCode="[$-402]dd\ mmmm\ yyyy\ &quot;г.&quot;"/>
    <numFmt numFmtId="190" formatCode="dd\.mm\.yyyy\ &quot;г.&quot;;@"/>
    <numFmt numFmtId="191" formatCode="d\.m\.yyyy\ &quot;г.&quot;;@"/>
    <numFmt numFmtId="192" formatCode="#,##0\ &quot;лв&quot;"/>
    <numFmt numFmtId="193" formatCode="#,##0\ _л_в"/>
  </numFmts>
  <fonts count="72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10"/>
      <name val="Arial Cyr"/>
      <family val="0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Times New Roman"/>
      <family val="1"/>
    </font>
    <font>
      <b/>
      <u val="single"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8"/>
      <color indexed="9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 Cyr"/>
      <family val="2"/>
    </font>
    <font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b/>
      <u val="single"/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1"/>
      <color indexed="10"/>
      <name val="Book Antiqua"/>
      <family val="1"/>
    </font>
    <font>
      <b/>
      <sz val="12"/>
      <color indexed="10"/>
      <name val="Book Antiqua"/>
      <family val="1"/>
    </font>
    <font>
      <i/>
      <sz val="12"/>
      <name val="Book Antiqua"/>
      <family val="1"/>
    </font>
    <font>
      <sz val="8"/>
      <color indexed="10"/>
      <name val="Arial Cyr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2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47" fillId="15" borderId="0" applyNumberFormat="0" applyBorder="0" applyAlignment="0" applyProtection="0"/>
    <xf numFmtId="0" fontId="51" fillId="16" borderId="1" applyNumberFormat="0" applyAlignment="0" applyProtection="0"/>
    <xf numFmtId="0" fontId="53" fillId="17" borderId="2" applyNumberFormat="0" applyAlignment="0" applyProtection="0"/>
    <xf numFmtId="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7" borderId="1" applyNumberFormat="0" applyAlignment="0" applyProtection="0"/>
    <xf numFmtId="0" fontId="52" fillId="0" borderId="6" applyNumberFormat="0" applyFill="0" applyAlignment="0" applyProtection="0"/>
    <xf numFmtId="0" fontId="48" fillId="7" borderId="0" applyNumberFormat="0" applyBorder="0" applyAlignment="0" applyProtection="0"/>
    <xf numFmtId="0" fontId="0" fillId="4" borderId="7" applyNumberFormat="0" applyFont="0" applyAlignment="0" applyProtection="0"/>
    <xf numFmtId="0" fontId="50" fillId="16" borderId="8" applyNumberFormat="0" applyAlignment="0" applyProtection="0"/>
    <xf numFmtId="1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5" borderId="1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18" borderId="11" xfId="0" applyFont="1" applyFill="1" applyBorder="1" applyAlignment="1">
      <alignment horizontal="center"/>
    </xf>
    <xf numFmtId="9" fontId="7" fillId="18" borderId="12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5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16" borderId="10" xfId="0" applyFont="1" applyFill="1" applyBorder="1" applyAlignment="1">
      <alignment/>
    </xf>
    <xf numFmtId="0" fontId="7" fillId="16" borderId="10" xfId="0" applyNumberFormat="1" applyFont="1" applyFill="1" applyBorder="1" applyAlignment="1">
      <alignment/>
    </xf>
    <xf numFmtId="0" fontId="10" fillId="18" borderId="10" xfId="0" applyFont="1" applyFill="1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17" fillId="18" borderId="15" xfId="0" applyFont="1" applyFill="1" applyBorder="1" applyAlignment="1">
      <alignment wrapText="1"/>
    </xf>
    <xf numFmtId="0" fontId="0" fillId="18" borderId="16" xfId="0" applyFill="1" applyBorder="1" applyAlignment="1">
      <alignment wrapText="1"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10" fillId="18" borderId="17" xfId="0" applyFont="1" applyFill="1" applyBorder="1" applyAlignment="1">
      <alignment/>
    </xf>
    <xf numFmtId="0" fontId="7" fillId="18" borderId="18" xfId="0" applyFont="1" applyFill="1" applyBorder="1" applyAlignment="1">
      <alignment horizontal="center"/>
    </xf>
    <xf numFmtId="9" fontId="7" fillId="18" borderId="19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5" borderId="10" xfId="0" applyFont="1" applyFill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6" fillId="18" borderId="20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0" fillId="18" borderId="12" xfId="0" applyFill="1" applyBorder="1" applyAlignment="1">
      <alignment/>
    </xf>
    <xf numFmtId="0" fontId="5" fillId="18" borderId="12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16" fontId="6" fillId="19" borderId="10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right"/>
    </xf>
    <xf numFmtId="0" fontId="6" fillId="19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/>
    </xf>
    <xf numFmtId="1" fontId="6" fillId="19" borderId="10" xfId="42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1" fontId="6" fillId="19" borderId="1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1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wrapText="1"/>
    </xf>
    <xf numFmtId="0" fontId="6" fillId="7" borderId="10" xfId="0" applyFont="1" applyFill="1" applyBorder="1" applyAlignment="1">
      <alignment horizontal="center" wrapText="1"/>
    </xf>
    <xf numFmtId="0" fontId="6" fillId="7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18" borderId="10" xfId="0" applyNumberFormat="1" applyFont="1" applyFill="1" applyBorder="1" applyAlignment="1">
      <alignment horizontal="right"/>
    </xf>
    <xf numFmtId="0" fontId="6" fillId="18" borderId="10" xfId="0" applyNumberFormat="1" applyFont="1" applyFill="1" applyBorder="1" applyAlignment="1">
      <alignment horizontal="right" vertical="top"/>
    </xf>
    <xf numFmtId="0" fontId="6" fillId="7" borderId="10" xfId="0" applyNumberFormat="1" applyFont="1" applyFill="1" applyBorder="1" applyAlignment="1">
      <alignment horizontal="right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right"/>
    </xf>
    <xf numFmtId="0" fontId="5" fillId="18" borderId="10" xfId="0" applyFont="1" applyFill="1" applyBorder="1" applyAlignment="1">
      <alignment horizontal="left" wrapText="1"/>
    </xf>
    <xf numFmtId="0" fontId="5" fillId="18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center"/>
    </xf>
    <xf numFmtId="1" fontId="8" fillId="5" borderId="10" xfId="0" applyNumberFormat="1" applyFont="1" applyFill="1" applyBorder="1" applyAlignment="1">
      <alignment/>
    </xf>
    <xf numFmtId="9" fontId="8" fillId="18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2" borderId="17" xfId="0" applyFont="1" applyFill="1" applyBorder="1" applyAlignment="1">
      <alignment/>
    </xf>
    <xf numFmtId="0" fontId="27" fillId="2" borderId="24" xfId="0" applyFont="1" applyFill="1" applyBorder="1" applyAlignment="1">
      <alignment/>
    </xf>
    <xf numFmtId="0" fontId="26" fillId="0" borderId="0" xfId="0" applyFont="1" applyAlignment="1">
      <alignment/>
    </xf>
    <xf numFmtId="0" fontId="27" fillId="20" borderId="11" xfId="0" applyFont="1" applyFill="1" applyBorder="1" applyAlignment="1">
      <alignment/>
    </xf>
    <xf numFmtId="0" fontId="27" fillId="20" borderId="11" xfId="0" applyFont="1" applyFill="1" applyBorder="1" applyAlignment="1">
      <alignment horizontal="center"/>
    </xf>
    <xf numFmtId="0" fontId="27" fillId="20" borderId="25" xfId="0" applyFont="1" applyFill="1" applyBorder="1" applyAlignment="1">
      <alignment horizontal="center"/>
    </xf>
    <xf numFmtId="0" fontId="27" fillId="20" borderId="21" xfId="0" applyFont="1" applyFill="1" applyBorder="1" applyAlignment="1">
      <alignment horizontal="center"/>
    </xf>
    <xf numFmtId="0" fontId="27" fillId="20" borderId="12" xfId="0" applyFont="1" applyFill="1" applyBorder="1" applyAlignment="1">
      <alignment/>
    </xf>
    <xf numFmtId="0" fontId="27" fillId="20" borderId="12" xfId="0" applyFont="1" applyFill="1" applyBorder="1" applyAlignment="1">
      <alignment horizontal="center"/>
    </xf>
    <xf numFmtId="0" fontId="27" fillId="20" borderId="26" xfId="0" applyFont="1" applyFill="1" applyBorder="1" applyAlignment="1">
      <alignment horizontal="center"/>
    </xf>
    <xf numFmtId="0" fontId="27" fillId="20" borderId="23" xfId="0" applyFont="1" applyFill="1" applyBorder="1" applyAlignment="1">
      <alignment horizontal="center"/>
    </xf>
    <xf numFmtId="0" fontId="26" fillId="20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21" borderId="10" xfId="0" applyFont="1" applyFill="1" applyBorder="1" applyAlignment="1">
      <alignment/>
    </xf>
    <xf numFmtId="0" fontId="26" fillId="20" borderId="1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" fontId="7" fillId="0" borderId="12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2" borderId="2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2" borderId="10" xfId="0" applyFont="1" applyFill="1" applyBorder="1" applyAlignment="1">
      <alignment/>
    </xf>
    <xf numFmtId="0" fontId="26" fillId="20" borderId="12" xfId="0" applyFont="1" applyFill="1" applyBorder="1" applyAlignment="1">
      <alignment horizontal="center"/>
    </xf>
    <xf numFmtId="0" fontId="26" fillId="5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18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7" fillId="7" borderId="28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7" fillId="7" borderId="32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24" fillId="0" borderId="35" xfId="0" applyFont="1" applyBorder="1" applyAlignment="1">
      <alignment/>
    </xf>
    <xf numFmtId="0" fontId="31" fillId="0" borderId="0" xfId="0" applyFont="1" applyAlignment="1">
      <alignment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right"/>
    </xf>
    <xf numFmtId="0" fontId="6" fillId="5" borderId="12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1" fontId="32" fillId="0" borderId="27" xfId="0" applyNumberFormat="1" applyFont="1" applyFill="1" applyBorder="1" applyAlignment="1">
      <alignment horizontal="right"/>
    </xf>
    <xf numFmtId="0" fontId="32" fillId="0" borderId="27" xfId="0" applyFont="1" applyFill="1" applyBorder="1" applyAlignment="1">
      <alignment horizontal="right"/>
    </xf>
    <xf numFmtId="0" fontId="33" fillId="0" borderId="27" xfId="0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34" fillId="18" borderId="11" xfId="0" applyFont="1" applyFill="1" applyBorder="1" applyAlignment="1">
      <alignment horizontal="center"/>
    </xf>
    <xf numFmtId="0" fontId="34" fillId="18" borderId="22" xfId="0" applyFont="1" applyFill="1" applyBorder="1" applyAlignment="1">
      <alignment horizontal="center"/>
    </xf>
    <xf numFmtId="9" fontId="34" fillId="18" borderId="1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5" borderId="12" xfId="0" applyFont="1" applyFill="1" applyBorder="1" applyAlignment="1">
      <alignment/>
    </xf>
    <xf numFmtId="0" fontId="17" fillId="18" borderId="28" xfId="0" applyFont="1" applyFill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38" xfId="0" applyFont="1" applyBorder="1" applyAlignment="1">
      <alignment/>
    </xf>
    <xf numFmtId="0" fontId="26" fillId="22" borderId="10" xfId="0" applyFont="1" applyFill="1" applyBorder="1" applyAlignment="1">
      <alignment/>
    </xf>
    <xf numFmtId="0" fontId="36" fillId="23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21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20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13" fillId="22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13" fillId="7" borderId="10" xfId="0" applyFont="1" applyFill="1" applyBorder="1" applyAlignment="1">
      <alignment/>
    </xf>
    <xf numFmtId="3" fontId="10" fillId="7" borderId="10" xfId="0" applyNumberFormat="1" applyFont="1" applyFill="1" applyBorder="1" applyAlignment="1">
      <alignment/>
    </xf>
    <xf numFmtId="0" fontId="18" fillId="0" borderId="39" xfId="0" applyFont="1" applyBorder="1" applyAlignment="1">
      <alignment/>
    </xf>
    <xf numFmtId="0" fontId="17" fillId="22" borderId="32" xfId="0" applyFont="1" applyFill="1" applyBorder="1" applyAlignment="1">
      <alignment/>
    </xf>
    <xf numFmtId="0" fontId="17" fillId="22" borderId="28" xfId="0" applyFont="1" applyFill="1" applyBorder="1" applyAlignment="1">
      <alignment/>
    </xf>
    <xf numFmtId="0" fontId="19" fillId="0" borderId="0" xfId="0" applyFont="1" applyAlignment="1">
      <alignment/>
    </xf>
    <xf numFmtId="0" fontId="6" fillId="0" borderId="10" xfId="0" applyNumberFormat="1" applyFont="1" applyBorder="1" applyAlignment="1">
      <alignment horizontal="right"/>
    </xf>
    <xf numFmtId="0" fontId="13" fillId="21" borderId="12" xfId="0" applyFont="1" applyFill="1" applyBorder="1" applyAlignment="1">
      <alignment/>
    </xf>
    <xf numFmtId="3" fontId="10" fillId="21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0" fillId="7" borderId="41" xfId="0" applyNumberFormat="1" applyFont="1" applyFill="1" applyBorder="1" applyAlignment="1">
      <alignment/>
    </xf>
    <xf numFmtId="3" fontId="38" fillId="0" borderId="41" xfId="0" applyNumberFormat="1" applyFont="1" applyFill="1" applyBorder="1" applyAlignment="1">
      <alignment/>
    </xf>
    <xf numFmtId="0" fontId="10" fillId="7" borderId="42" xfId="0" applyFont="1" applyFill="1" applyBorder="1" applyAlignment="1">
      <alignment horizontal="left"/>
    </xf>
    <xf numFmtId="0" fontId="38" fillId="7" borderId="43" xfId="0" applyFont="1" applyFill="1" applyBorder="1" applyAlignment="1">
      <alignment horizontal="left"/>
    </xf>
    <xf numFmtId="3" fontId="10" fillId="7" borderId="44" xfId="0" applyNumberFormat="1" applyFont="1" applyFill="1" applyBorder="1" applyAlignment="1">
      <alignment/>
    </xf>
    <xf numFmtId="0" fontId="38" fillId="16" borderId="17" xfId="0" applyFont="1" applyFill="1" applyBorder="1" applyAlignment="1">
      <alignment/>
    </xf>
    <xf numFmtId="3" fontId="38" fillId="16" borderId="41" xfId="0" applyNumberFormat="1" applyFont="1" applyFill="1" applyBorder="1" applyAlignment="1">
      <alignment/>
    </xf>
    <xf numFmtId="0" fontId="39" fillId="7" borderId="17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7" borderId="17" xfId="0" applyFont="1" applyFill="1" applyBorder="1" applyAlignment="1">
      <alignment/>
    </xf>
    <xf numFmtId="0" fontId="10" fillId="7" borderId="45" xfId="0" applyFont="1" applyFill="1" applyBorder="1" applyAlignment="1">
      <alignment/>
    </xf>
    <xf numFmtId="0" fontId="10" fillId="7" borderId="45" xfId="0" applyFont="1" applyFill="1" applyBorder="1" applyAlignment="1">
      <alignment/>
    </xf>
    <xf numFmtId="0" fontId="40" fillId="0" borderId="0" xfId="0" applyFont="1" applyAlignment="1">
      <alignment/>
    </xf>
    <xf numFmtId="0" fontId="38" fillId="16" borderId="45" xfId="0" applyFont="1" applyFill="1" applyBorder="1" applyAlignment="1">
      <alignment horizontal="center"/>
    </xf>
    <xf numFmtId="3" fontId="10" fillId="7" borderId="44" xfId="0" applyNumberFormat="1" applyFont="1" applyFill="1" applyBorder="1" applyAlignment="1">
      <alignment vertical="center" wrapText="1"/>
    </xf>
    <xf numFmtId="3" fontId="10" fillId="22" borderId="46" xfId="0" applyNumberFormat="1" applyFont="1" applyFill="1" applyBorder="1" applyAlignment="1">
      <alignment vertical="center" wrapText="1"/>
    </xf>
    <xf numFmtId="0" fontId="10" fillId="22" borderId="13" xfId="0" applyFont="1" applyFill="1" applyBorder="1" applyAlignment="1">
      <alignment/>
    </xf>
    <xf numFmtId="0" fontId="10" fillId="22" borderId="47" xfId="0" applyFont="1" applyFill="1" applyBorder="1" applyAlignment="1">
      <alignment/>
    </xf>
    <xf numFmtId="3" fontId="10" fillId="22" borderId="46" xfId="0" applyNumberFormat="1" applyFont="1" applyFill="1" applyBorder="1" applyAlignment="1">
      <alignment/>
    </xf>
    <xf numFmtId="0" fontId="10" fillId="22" borderId="32" xfId="0" applyFont="1" applyFill="1" applyBorder="1" applyAlignment="1">
      <alignment/>
    </xf>
    <xf numFmtId="0" fontId="39" fillId="22" borderId="4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22" borderId="45" xfId="0" applyFont="1" applyFill="1" applyBorder="1" applyAlignment="1">
      <alignment/>
    </xf>
    <xf numFmtId="0" fontId="13" fillId="22" borderId="32" xfId="0" applyFont="1" applyFill="1" applyBorder="1" applyAlignment="1">
      <alignment/>
    </xf>
    <xf numFmtId="0" fontId="13" fillId="0" borderId="45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8" fillId="0" borderId="0" xfId="0" applyFont="1" applyAlignment="1">
      <alignment/>
    </xf>
    <xf numFmtId="1" fontId="33" fillId="0" borderId="10" xfId="0" applyNumberFormat="1" applyFont="1" applyBorder="1" applyAlignment="1">
      <alignment horizontal="right"/>
    </xf>
    <xf numFmtId="1" fontId="32" fillId="0" borderId="1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right"/>
    </xf>
    <xf numFmtId="1" fontId="32" fillId="0" borderId="12" xfId="0" applyNumberFormat="1" applyFont="1" applyBorder="1" applyAlignment="1">
      <alignment horizontal="right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/>
    </xf>
    <xf numFmtId="9" fontId="41" fillId="18" borderId="10" xfId="0" applyNumberFormat="1" applyFont="1" applyFill="1" applyBorder="1" applyAlignment="1">
      <alignment horizontal="center"/>
    </xf>
    <xf numFmtId="9" fontId="41" fillId="18" borderId="17" xfId="0" applyNumberFormat="1" applyFont="1" applyFill="1" applyBorder="1" applyAlignment="1">
      <alignment horizontal="center"/>
    </xf>
    <xf numFmtId="9" fontId="35" fillId="18" borderId="10" xfId="0" applyNumberFormat="1" applyFont="1" applyFill="1" applyBorder="1" applyAlignment="1">
      <alignment horizontal="center"/>
    </xf>
    <xf numFmtId="9" fontId="35" fillId="18" borderId="17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left" wrapText="1"/>
    </xf>
    <xf numFmtId="0" fontId="5" fillId="19" borderId="10" xfId="0" applyFont="1" applyFill="1" applyBorder="1" applyAlignment="1">
      <alignment horizontal="center" wrapText="1"/>
    </xf>
    <xf numFmtId="0" fontId="5" fillId="19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38" fillId="7" borderId="17" xfId="0" applyFont="1" applyFill="1" applyBorder="1" applyAlignment="1">
      <alignment horizontal="left"/>
    </xf>
    <xf numFmtId="0" fontId="10" fillId="7" borderId="49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3" fillId="7" borderId="50" xfId="0" applyFont="1" applyFill="1" applyBorder="1" applyAlignment="1">
      <alignment horizontal="center" vertical="center" wrapText="1"/>
    </xf>
    <xf numFmtId="3" fontId="13" fillId="22" borderId="51" xfId="0" applyNumberFormat="1" applyFont="1" applyFill="1" applyBorder="1" applyAlignment="1">
      <alignment vertical="center" wrapText="1"/>
    </xf>
    <xf numFmtId="3" fontId="13" fillId="0" borderId="52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13" fillId="22" borderId="54" xfId="0" applyNumberFormat="1" applyFont="1" applyFill="1" applyBorder="1" applyAlignment="1">
      <alignment/>
    </xf>
    <xf numFmtId="3" fontId="13" fillId="0" borderId="54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0" fillId="22" borderId="50" xfId="0" applyNumberFormat="1" applyFont="1" applyFill="1" applyBorder="1" applyAlignment="1">
      <alignment/>
    </xf>
    <xf numFmtId="0" fontId="13" fillId="0" borderId="44" xfId="0" applyFont="1" applyFill="1" applyBorder="1" applyAlignment="1">
      <alignment horizontal="left"/>
    </xf>
    <xf numFmtId="16" fontId="13" fillId="0" borderId="55" xfId="0" applyNumberFormat="1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22" fillId="22" borderId="4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22" fillId="22" borderId="5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18" borderId="11" xfId="0" applyFont="1" applyFill="1" applyBorder="1" applyAlignment="1">
      <alignment/>
    </xf>
    <xf numFmtId="0" fontId="6" fillId="18" borderId="11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4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1" fontId="5" fillId="0" borderId="19" xfId="59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Alignment="1">
      <alignment/>
    </xf>
    <xf numFmtId="3" fontId="62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5" fillId="19" borderId="10" xfId="0" applyFont="1" applyFill="1" applyBorder="1" applyAlignment="1">
      <alignment horizontal="left" wrapText="1"/>
    </xf>
    <xf numFmtId="0" fontId="38" fillId="0" borderId="0" xfId="0" applyFont="1" applyAlignment="1">
      <alignment/>
    </xf>
    <xf numFmtId="0" fontId="10" fillId="0" borderId="57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6" xfId="0" applyFont="1" applyBorder="1" applyAlignment="1">
      <alignment/>
    </xf>
    <xf numFmtId="0" fontId="38" fillId="0" borderId="2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38" fillId="19" borderId="30" xfId="0" applyFont="1" applyFill="1" applyBorder="1" applyAlignment="1">
      <alignment/>
    </xf>
    <xf numFmtId="0" fontId="38" fillId="0" borderId="34" xfId="0" applyFont="1" applyBorder="1" applyAlignment="1">
      <alignment/>
    </xf>
    <xf numFmtId="0" fontId="38" fillId="0" borderId="24" xfId="0" applyFont="1" applyBorder="1" applyAlignment="1">
      <alignment/>
    </xf>
    <xf numFmtId="0" fontId="10" fillId="19" borderId="34" xfId="0" applyFont="1" applyFill="1" applyBorder="1" applyAlignment="1">
      <alignment/>
    </xf>
    <xf numFmtId="0" fontId="10" fillId="19" borderId="24" xfId="0" applyFont="1" applyFill="1" applyBorder="1" applyAlignment="1">
      <alignment/>
    </xf>
    <xf numFmtId="0" fontId="1" fillId="19" borderId="12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38" fillId="0" borderId="27" xfId="0" applyFont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38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38" fillId="19" borderId="59" xfId="0" applyFont="1" applyFill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wrapText="1"/>
    </xf>
    <xf numFmtId="4" fontId="27" fillId="0" borderId="10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5" fillId="0" borderId="17" xfId="0" applyFont="1" applyFill="1" applyBorder="1" applyAlignment="1">
      <alignment wrapText="1"/>
    </xf>
    <xf numFmtId="4" fontId="25" fillId="0" borderId="17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4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38" fillId="0" borderId="60" xfId="0" applyFont="1" applyBorder="1" applyAlignment="1">
      <alignment/>
    </xf>
    <xf numFmtId="0" fontId="38" fillId="0" borderId="61" xfId="0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63" xfId="0" applyFont="1" applyFill="1" applyBorder="1" applyAlignment="1">
      <alignment horizontal="center" wrapText="1"/>
    </xf>
    <xf numFmtId="0" fontId="38" fillId="0" borderId="64" xfId="0" applyFont="1" applyFill="1" applyBorder="1" applyAlignment="1">
      <alignment horizontal="center" wrapText="1"/>
    </xf>
    <xf numFmtId="0" fontId="38" fillId="0" borderId="38" xfId="0" applyFont="1" applyBorder="1" applyAlignment="1">
      <alignment/>
    </xf>
    <xf numFmtId="3" fontId="10" fillId="22" borderId="47" xfId="0" applyNumberFormat="1" applyFont="1" applyFill="1" applyBorder="1" applyAlignment="1">
      <alignment vertical="center" wrapText="1"/>
    </xf>
    <xf numFmtId="3" fontId="10" fillId="7" borderId="43" xfId="0" applyNumberFormat="1" applyFont="1" applyFill="1" applyBorder="1" applyAlignment="1">
      <alignment/>
    </xf>
    <xf numFmtId="3" fontId="10" fillId="7" borderId="17" xfId="0" applyNumberFormat="1" applyFont="1" applyFill="1" applyBorder="1" applyAlignment="1">
      <alignment/>
    </xf>
    <xf numFmtId="3" fontId="10" fillId="22" borderId="47" xfId="0" applyNumberFormat="1" applyFont="1" applyFill="1" applyBorder="1" applyAlignment="1">
      <alignment/>
    </xf>
    <xf numFmtId="3" fontId="10" fillId="7" borderId="43" xfId="0" applyNumberFormat="1" applyFont="1" applyFill="1" applyBorder="1" applyAlignment="1">
      <alignment vertical="center" wrapText="1"/>
    </xf>
    <xf numFmtId="3" fontId="38" fillId="16" borderId="17" xfId="0" applyNumberFormat="1" applyFont="1" applyFill="1" applyBorder="1" applyAlignment="1">
      <alignment/>
    </xf>
    <xf numFmtId="3" fontId="38" fillId="0" borderId="17" xfId="0" applyNumberFormat="1" applyFont="1" applyFill="1" applyBorder="1" applyAlignment="1">
      <alignment/>
    </xf>
    <xf numFmtId="0" fontId="23" fillId="0" borderId="32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left"/>
    </xf>
    <xf numFmtId="3" fontId="13" fillId="0" borderId="44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0" fillId="0" borderId="0" xfId="0" applyFont="1" applyAlignment="1">
      <alignment/>
    </xf>
    <xf numFmtId="0" fontId="27" fillId="24" borderId="11" xfId="0" applyFont="1" applyFill="1" applyBorder="1" applyAlignment="1">
      <alignment/>
    </xf>
    <xf numFmtId="0" fontId="27" fillId="24" borderId="25" xfId="0" applyFont="1" applyFill="1" applyBorder="1" applyAlignment="1">
      <alignment/>
    </xf>
    <xf numFmtId="0" fontId="27" fillId="24" borderId="11" xfId="0" applyFont="1" applyFill="1" applyBorder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/>
    </xf>
    <xf numFmtId="0" fontId="27" fillId="24" borderId="12" xfId="0" applyFont="1" applyFill="1" applyBorder="1" applyAlignment="1">
      <alignment/>
    </xf>
    <xf numFmtId="0" fontId="27" fillId="24" borderId="26" xfId="0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0" fontId="27" fillId="24" borderId="23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6" fillId="24" borderId="12" xfId="0" applyFont="1" applyFill="1" applyBorder="1" applyAlignment="1">
      <alignment/>
    </xf>
    <xf numFmtId="0" fontId="26" fillId="18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71" fillId="0" borderId="0" xfId="0" applyFont="1" applyAlignment="1">
      <alignment/>
    </xf>
    <xf numFmtId="6" fontId="58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Continuous" vertical="center" wrapText="1"/>
      <protection locked="0"/>
    </xf>
    <xf numFmtId="0" fontId="0" fillId="0" borderId="10" xfId="0" applyBorder="1" applyAlignment="1" applyProtection="1">
      <alignment horizontal="centerContinuous" vertical="center" wrapText="1"/>
      <protection locked="0"/>
    </xf>
    <xf numFmtId="0" fontId="0" fillId="21" borderId="10" xfId="0" applyFill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" fillId="21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19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8" fillId="0" borderId="0" xfId="0" applyFont="1" applyAlignment="1">
      <alignment horizontal="center"/>
    </xf>
    <xf numFmtId="0" fontId="13" fillId="18" borderId="10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/>
    </xf>
    <xf numFmtId="0" fontId="10" fillId="19" borderId="34" xfId="0" applyFont="1" applyFill="1" applyBorder="1" applyAlignment="1">
      <alignment horizontal="center"/>
    </xf>
    <xf numFmtId="0" fontId="10" fillId="19" borderId="24" xfId="0" applyFont="1" applyFill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18" borderId="17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27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18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/>
    </xf>
    <xf numFmtId="0" fontId="41" fillId="18" borderId="17" xfId="0" applyFont="1" applyFill="1" applyBorder="1" applyAlignment="1">
      <alignment horizontal="center"/>
    </xf>
    <xf numFmtId="0" fontId="7" fillId="18" borderId="27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wrapText="1"/>
    </xf>
    <xf numFmtId="0" fontId="9" fillId="21" borderId="32" xfId="0" applyFont="1" applyFill="1" applyBorder="1" applyAlignment="1">
      <alignment horizontal="center"/>
    </xf>
    <xf numFmtId="0" fontId="9" fillId="21" borderId="48" xfId="0" applyFont="1" applyFill="1" applyBorder="1" applyAlignment="1">
      <alignment horizontal="center"/>
    </xf>
    <xf numFmtId="0" fontId="9" fillId="21" borderId="5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7" fillId="18" borderId="20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18" borderId="21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66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6" fillId="18" borderId="25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7" borderId="33" xfId="0" applyFont="1" applyFill="1" applyBorder="1" applyAlignment="1">
      <alignment horizontal="left"/>
    </xf>
    <xf numFmtId="0" fontId="10" fillId="7" borderId="26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left"/>
    </xf>
    <xf numFmtId="0" fontId="10" fillId="22" borderId="65" xfId="0" applyFont="1" applyFill="1" applyBorder="1" applyAlignment="1">
      <alignment horizontal="left"/>
    </xf>
    <xf numFmtId="0" fontId="13" fillId="22" borderId="15" xfId="0" applyFont="1" applyFill="1" applyBorder="1" applyAlignment="1">
      <alignment horizontal="left"/>
    </xf>
    <xf numFmtId="0" fontId="13" fillId="22" borderId="5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left"/>
    </xf>
    <xf numFmtId="0" fontId="22" fillId="7" borderId="50" xfId="0" applyFont="1" applyFill="1" applyBorder="1" applyAlignment="1">
      <alignment horizontal="left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70" fillId="0" borderId="27" xfId="0" applyFont="1" applyBorder="1" applyAlignment="1" applyProtection="1">
      <alignment horizontal="left" wrapText="1"/>
      <protection locked="0"/>
    </xf>
    <xf numFmtId="0" fontId="1" fillId="21" borderId="10" xfId="0" applyFont="1" applyFill="1" applyBorder="1" applyAlignment="1" applyProtection="1">
      <alignment wrapText="1"/>
      <protection locked="0"/>
    </xf>
    <xf numFmtId="0" fontId="0" fillId="21" borderId="10" xfId="0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70" fillId="0" borderId="2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05"/>
  <sheetViews>
    <sheetView workbookViewId="0" topLeftCell="A145">
      <selection activeCell="D178" sqref="D178"/>
    </sheetView>
  </sheetViews>
  <sheetFormatPr defaultColWidth="9.140625" defaultRowHeight="12"/>
  <cols>
    <col min="1" max="1" width="10.8515625" style="345" bestFit="1" customWidth="1"/>
    <col min="2" max="4" width="14.28125" style="345" customWidth="1"/>
    <col min="5" max="5" width="18.00390625" style="345" customWidth="1"/>
    <col min="6" max="6" width="13.421875" style="345" customWidth="1"/>
    <col min="7" max="7" width="14.140625" style="345" customWidth="1"/>
    <col min="8" max="8" width="15.7109375" style="345" customWidth="1"/>
    <col min="9" max="9" width="9.421875" style="345" customWidth="1"/>
    <col min="10" max="11" width="9.28125" style="345" customWidth="1"/>
    <col min="12" max="12" width="21.140625" style="345" customWidth="1"/>
    <col min="13" max="16384" width="9.28125" style="345" customWidth="1"/>
  </cols>
  <sheetData>
    <row r="8" ht="18.75">
      <c r="B8" s="346"/>
    </row>
    <row r="9" spans="1:10" ht="18.75">
      <c r="A9" s="506" t="s">
        <v>651</v>
      </c>
      <c r="B9" s="506"/>
      <c r="C9" s="506"/>
      <c r="D9" s="506"/>
      <c r="E9" s="506"/>
      <c r="F9" s="506"/>
      <c r="G9" s="506"/>
      <c r="H9" s="506"/>
      <c r="I9" s="347"/>
      <c r="J9" s="347"/>
    </row>
    <row r="13" spans="1:8" ht="18.75">
      <c r="A13" s="507" t="s">
        <v>722</v>
      </c>
      <c r="B13" s="507"/>
      <c r="C13" s="507"/>
      <c r="D13" s="507"/>
      <c r="E13" s="507"/>
      <c r="F13" s="507"/>
      <c r="G13" s="507"/>
      <c r="H13" s="507"/>
    </row>
    <row r="14" spans="1:8" ht="18.75">
      <c r="A14" s="507" t="s">
        <v>652</v>
      </c>
      <c r="B14" s="507"/>
      <c r="C14" s="507"/>
      <c r="D14" s="507"/>
      <c r="E14" s="507"/>
      <c r="F14" s="507"/>
      <c r="G14" s="507"/>
      <c r="H14" s="507"/>
    </row>
    <row r="18" ht="15.75">
      <c r="B18" s="345" t="s">
        <v>653</v>
      </c>
    </row>
    <row r="19" ht="15.75">
      <c r="A19" s="345" t="s">
        <v>654</v>
      </c>
    </row>
    <row r="20" ht="15.75">
      <c r="B20" s="345" t="s">
        <v>720</v>
      </c>
    </row>
    <row r="21" ht="15.75">
      <c r="A21" s="345" t="s">
        <v>843</v>
      </c>
    </row>
    <row r="22" ht="15.75">
      <c r="B22" s="345" t="s">
        <v>655</v>
      </c>
    </row>
    <row r="23" ht="15.75">
      <c r="A23" s="345" t="s">
        <v>656</v>
      </c>
    </row>
    <row r="24" ht="15.75">
      <c r="A24" s="345" t="s">
        <v>657</v>
      </c>
    </row>
    <row r="25" ht="15.75">
      <c r="A25" s="345" t="s">
        <v>658</v>
      </c>
    </row>
    <row r="26" ht="15.75">
      <c r="B26" s="345" t="s">
        <v>844</v>
      </c>
    </row>
    <row r="27" ht="15.75">
      <c r="A27" s="345" t="s">
        <v>659</v>
      </c>
    </row>
    <row r="28" ht="15.75">
      <c r="A28" s="345" t="s">
        <v>660</v>
      </c>
    </row>
    <row r="29" ht="15.75">
      <c r="B29" s="345" t="s">
        <v>721</v>
      </c>
    </row>
    <row r="30" ht="15.75">
      <c r="B30" s="345" t="s">
        <v>845</v>
      </c>
    </row>
    <row r="31" ht="15.75">
      <c r="B31" s="345" t="s">
        <v>661</v>
      </c>
    </row>
    <row r="32" ht="15.75">
      <c r="B32" s="345" t="s">
        <v>662</v>
      </c>
    </row>
    <row r="33" ht="15.75">
      <c r="B33" s="345" t="s">
        <v>846</v>
      </c>
    </row>
    <row r="34" ht="15.75">
      <c r="B34" s="345" t="s">
        <v>663</v>
      </c>
    </row>
    <row r="35" ht="15.75">
      <c r="B35" s="345" t="s">
        <v>664</v>
      </c>
    </row>
    <row r="36" ht="15.75">
      <c r="B36" s="345" t="s">
        <v>847</v>
      </c>
    </row>
    <row r="37" ht="15.75">
      <c r="A37" s="345" t="s">
        <v>848</v>
      </c>
    </row>
    <row r="38" ht="15.75">
      <c r="B38" s="345" t="s">
        <v>849</v>
      </c>
    </row>
    <row r="39" ht="15.75">
      <c r="B39" s="345" t="s">
        <v>850</v>
      </c>
    </row>
    <row r="40" ht="15.75">
      <c r="B40" s="345" t="s">
        <v>851</v>
      </c>
    </row>
    <row r="41" ht="15.75">
      <c r="B41" s="345" t="s">
        <v>852</v>
      </c>
    </row>
    <row r="42" ht="15.75">
      <c r="B42" s="345" t="s">
        <v>665</v>
      </c>
    </row>
    <row r="43" ht="15.75">
      <c r="A43" s="345" t="s">
        <v>666</v>
      </c>
    </row>
    <row r="44" ht="15.75">
      <c r="B44" s="345" t="s">
        <v>667</v>
      </c>
    </row>
    <row r="45" ht="15.75">
      <c r="B45" s="345" t="s">
        <v>668</v>
      </c>
    </row>
    <row r="46" ht="15.75">
      <c r="A46" s="345" t="s">
        <v>669</v>
      </c>
    </row>
    <row r="47" ht="15.75">
      <c r="B47" s="345" t="s">
        <v>670</v>
      </c>
    </row>
    <row r="48" ht="15.75">
      <c r="A48" s="345" t="s">
        <v>671</v>
      </c>
    </row>
    <row r="49" ht="15.75">
      <c r="B49" s="345" t="s">
        <v>723</v>
      </c>
    </row>
    <row r="50" ht="15.75">
      <c r="A50" s="345" t="s">
        <v>672</v>
      </c>
    </row>
    <row r="52" ht="16.5">
      <c r="B52" s="348" t="s">
        <v>673</v>
      </c>
    </row>
    <row r="53" ht="15.75">
      <c r="B53" s="345" t="s">
        <v>853</v>
      </c>
    </row>
    <row r="56" ht="15.75">
      <c r="B56" s="345" t="s">
        <v>854</v>
      </c>
    </row>
    <row r="57" ht="15.75">
      <c r="B57" s="345" t="s">
        <v>855</v>
      </c>
    </row>
    <row r="58" ht="15.75">
      <c r="B58" s="345" t="s">
        <v>856</v>
      </c>
    </row>
    <row r="59" spans="1:8" ht="15.75">
      <c r="A59" s="349"/>
      <c r="B59" s="349" t="s">
        <v>857</v>
      </c>
      <c r="C59" s="349"/>
      <c r="D59" s="349"/>
      <c r="E59" s="349"/>
      <c r="F59" s="349"/>
      <c r="G59" s="349"/>
      <c r="H59" s="349"/>
    </row>
    <row r="60" spans="1:8" ht="15.75">
      <c r="A60" s="349"/>
      <c r="B60" s="349"/>
      <c r="C60" s="349"/>
      <c r="D60" s="349"/>
      <c r="E60" s="349"/>
      <c r="F60" s="349"/>
      <c r="G60" s="349"/>
      <c r="H60" s="349"/>
    </row>
    <row r="61" spans="2:8" ht="16.5">
      <c r="B61" s="349" t="s">
        <v>858</v>
      </c>
      <c r="C61" s="349"/>
      <c r="D61" s="349"/>
      <c r="E61" s="349"/>
      <c r="F61" s="349"/>
      <c r="G61" s="349"/>
      <c r="H61" s="349"/>
    </row>
    <row r="62" spans="1:8" ht="15.75">
      <c r="A62" s="451"/>
      <c r="B62" s="451" t="s">
        <v>859</v>
      </c>
      <c r="C62" s="451"/>
      <c r="D62" s="451"/>
      <c r="E62" s="451"/>
      <c r="F62" s="451"/>
      <c r="G62" s="451"/>
      <c r="H62" s="451"/>
    </row>
    <row r="63" ht="16.5">
      <c r="B63" s="345" t="s">
        <v>860</v>
      </c>
    </row>
    <row r="64" ht="16.5">
      <c r="B64" s="345" t="s">
        <v>861</v>
      </c>
    </row>
    <row r="65" ht="16.5">
      <c r="B65" s="345" t="s">
        <v>862</v>
      </c>
    </row>
    <row r="66" spans="1:8" ht="16.5">
      <c r="A66" s="349"/>
      <c r="B66" s="349" t="s">
        <v>863</v>
      </c>
      <c r="C66" s="350"/>
      <c r="D66" s="350"/>
      <c r="E66" s="350"/>
      <c r="F66" s="350"/>
      <c r="G66" s="350"/>
      <c r="H66" s="350"/>
    </row>
    <row r="67" ht="16.5">
      <c r="B67" s="345" t="s">
        <v>864</v>
      </c>
    </row>
    <row r="68" ht="16.5" customHeight="1">
      <c r="A68" s="345" t="s">
        <v>865</v>
      </c>
    </row>
    <row r="69" ht="15.75">
      <c r="B69" s="345" t="s">
        <v>866</v>
      </c>
    </row>
    <row r="70" ht="15.75">
      <c r="A70" s="345" t="s">
        <v>929</v>
      </c>
    </row>
    <row r="71" spans="1:2" ht="16.5">
      <c r="A71" s="345" t="s">
        <v>237</v>
      </c>
      <c r="B71" s="345" t="s">
        <v>930</v>
      </c>
    </row>
    <row r="72" spans="1:8" ht="15.75">
      <c r="A72" s="451"/>
      <c r="B72" s="345" t="s">
        <v>931</v>
      </c>
      <c r="C72" s="451"/>
      <c r="D72" s="451"/>
      <c r="E72" s="451"/>
      <c r="F72" s="451"/>
      <c r="G72" s="451"/>
      <c r="H72" s="451"/>
    </row>
    <row r="73" spans="1:8" ht="16.5">
      <c r="A73" s="451"/>
      <c r="B73" s="451" t="s">
        <v>932</v>
      </c>
      <c r="C73" s="451"/>
      <c r="D73" s="451"/>
      <c r="E73" s="451"/>
      <c r="F73" s="451"/>
      <c r="G73" s="451"/>
      <c r="H73" s="451"/>
    </row>
    <row r="74" spans="1:8" ht="15.75">
      <c r="A74" s="351"/>
      <c r="B74" s="351" t="s">
        <v>933</v>
      </c>
      <c r="C74" s="351"/>
      <c r="D74" s="351"/>
      <c r="E74" s="351"/>
      <c r="F74" s="351"/>
      <c r="G74" s="351"/>
      <c r="H74" s="351"/>
    </row>
    <row r="75" spans="1:8" ht="16.5">
      <c r="A75" s="451" t="s">
        <v>934</v>
      </c>
      <c r="B75" s="451"/>
      <c r="C75" s="451"/>
      <c r="D75" s="451"/>
      <c r="E75" s="451"/>
      <c r="F75" s="451"/>
      <c r="G75" s="451"/>
      <c r="H75" s="451"/>
    </row>
    <row r="76" spans="1:8" ht="16.5">
      <c r="A76" s="451"/>
      <c r="B76" s="451" t="s">
        <v>935</v>
      </c>
      <c r="C76" s="451"/>
      <c r="D76" s="451"/>
      <c r="E76" s="451"/>
      <c r="F76" s="451"/>
      <c r="G76" s="451"/>
      <c r="H76" s="451"/>
    </row>
    <row r="77" spans="1:8" ht="15.75">
      <c r="A77" s="349"/>
      <c r="B77" s="349"/>
      <c r="C77" s="349"/>
      <c r="D77" s="349"/>
      <c r="E77" s="349"/>
      <c r="F77" s="349"/>
      <c r="G77" s="349"/>
      <c r="H77" s="349"/>
    </row>
    <row r="78" ht="16.5">
      <c r="B78" s="348" t="s">
        <v>674</v>
      </c>
    </row>
    <row r="79" ht="16.5">
      <c r="B79" s="345" t="s">
        <v>936</v>
      </c>
    </row>
    <row r="80" ht="16.5">
      <c r="B80" s="345" t="s">
        <v>937</v>
      </c>
    </row>
    <row r="81" ht="15.75">
      <c r="B81" s="345" t="s">
        <v>938</v>
      </c>
    </row>
    <row r="82" ht="16.5">
      <c r="A82" s="345" t="s">
        <v>939</v>
      </c>
    </row>
    <row r="83" spans="1:2" ht="16.5">
      <c r="A83" s="352"/>
      <c r="B83" s="345" t="s">
        <v>940</v>
      </c>
    </row>
    <row r="84" spans="1:12" ht="16.5">
      <c r="A84" s="351"/>
      <c r="B84" s="351"/>
      <c r="C84" s="351"/>
      <c r="D84" s="351"/>
      <c r="E84" s="351"/>
      <c r="F84" s="351"/>
      <c r="G84" s="351"/>
      <c r="H84" s="351"/>
      <c r="I84" s="349"/>
      <c r="L84" s="353"/>
    </row>
    <row r="85" spans="2:12" ht="16.5">
      <c r="B85" s="348" t="s">
        <v>941</v>
      </c>
      <c r="C85" s="452"/>
      <c r="D85" s="452"/>
      <c r="E85" s="452"/>
      <c r="L85" s="353"/>
    </row>
    <row r="86" spans="2:12" ht="16.5">
      <c r="B86" s="345" t="s">
        <v>942</v>
      </c>
      <c r="L86" s="353"/>
    </row>
    <row r="87" spans="2:12" ht="16.5">
      <c r="B87" s="345" t="s">
        <v>943</v>
      </c>
      <c r="F87" s="453"/>
      <c r="H87" s="453">
        <v>6238795</v>
      </c>
      <c r="L87" s="353"/>
    </row>
    <row r="88" spans="3:12" ht="16.5">
      <c r="C88" s="345" t="s">
        <v>944</v>
      </c>
      <c r="H88" s="453">
        <v>1020845</v>
      </c>
      <c r="L88" s="353"/>
    </row>
    <row r="89" ht="15.75">
      <c r="B89" s="345" t="s">
        <v>945</v>
      </c>
    </row>
    <row r="90" spans="1:8" ht="15.75">
      <c r="A90" s="345" t="s">
        <v>946</v>
      </c>
      <c r="B90" s="352"/>
      <c r="F90" s="352"/>
      <c r="H90" s="453"/>
    </row>
    <row r="91" ht="15.75">
      <c r="B91" s="345" t="s">
        <v>947</v>
      </c>
    </row>
    <row r="92" ht="15.75">
      <c r="B92" s="345" t="s">
        <v>948</v>
      </c>
    </row>
    <row r="93" ht="15.75">
      <c r="A93" s="345" t="s">
        <v>949</v>
      </c>
    </row>
    <row r="94" ht="15.75">
      <c r="B94" s="345" t="s">
        <v>950</v>
      </c>
    </row>
    <row r="95" ht="15.75">
      <c r="A95" s="345" t="s">
        <v>951</v>
      </c>
    </row>
    <row r="97" ht="15.75">
      <c r="B97" s="345" t="s">
        <v>952</v>
      </c>
    </row>
    <row r="98" ht="16.5">
      <c r="A98" s="345" t="s">
        <v>953</v>
      </c>
    </row>
    <row r="99" ht="15.75">
      <c r="A99" s="345" t="s">
        <v>954</v>
      </c>
    </row>
    <row r="100" spans="1:9" ht="15.75">
      <c r="A100" s="349"/>
      <c r="B100" s="349"/>
      <c r="C100" s="349"/>
      <c r="D100" s="349"/>
      <c r="E100" s="349"/>
      <c r="F100" s="349"/>
      <c r="G100" s="349"/>
      <c r="H100" s="349"/>
      <c r="I100" s="349"/>
    </row>
    <row r="101" ht="16.5">
      <c r="B101" s="348" t="s">
        <v>675</v>
      </c>
    </row>
    <row r="102" ht="16.5">
      <c r="B102" s="345" t="s">
        <v>955</v>
      </c>
    </row>
    <row r="103" ht="16.5">
      <c r="A103" s="345" t="s">
        <v>956</v>
      </c>
    </row>
    <row r="104" ht="16.5">
      <c r="B104" s="345" t="s">
        <v>957</v>
      </c>
    </row>
    <row r="105" ht="15.75">
      <c r="A105" s="345" t="s">
        <v>676</v>
      </c>
    </row>
    <row r="106" ht="16.5">
      <c r="B106" s="345" t="s">
        <v>958</v>
      </c>
    </row>
    <row r="109" ht="16.5">
      <c r="B109" s="345" t="s">
        <v>959</v>
      </c>
    </row>
    <row r="110" ht="15.75">
      <c r="A110" s="345" t="s">
        <v>960</v>
      </c>
    </row>
    <row r="111" ht="16.5">
      <c r="B111" s="345" t="s">
        <v>961</v>
      </c>
    </row>
    <row r="112" ht="16.5">
      <c r="B112" s="345" t="s">
        <v>12</v>
      </c>
    </row>
    <row r="113" spans="1:10" ht="15.75">
      <c r="A113" s="349"/>
      <c r="B113" s="349"/>
      <c r="C113" s="349"/>
      <c r="D113" s="349"/>
      <c r="E113" s="349"/>
      <c r="F113" s="349"/>
      <c r="G113" s="349"/>
      <c r="H113" s="349"/>
      <c r="I113" s="349"/>
      <c r="J113" s="349"/>
    </row>
    <row r="114" spans="1:9" ht="16.5">
      <c r="A114" s="350"/>
      <c r="B114" s="354" t="s">
        <v>677</v>
      </c>
      <c r="C114" s="350"/>
      <c r="D114" s="350"/>
      <c r="E114" s="350"/>
      <c r="F114" s="350"/>
      <c r="G114" s="350"/>
      <c r="H114" s="350"/>
      <c r="I114" s="350"/>
    </row>
    <row r="115" spans="1:9" ht="15.75">
      <c r="A115" s="352"/>
      <c r="B115" s="345" t="s">
        <v>962</v>
      </c>
      <c r="I115" s="352"/>
    </row>
    <row r="116" spans="1:9" ht="16.5">
      <c r="A116" s="345" t="s">
        <v>963</v>
      </c>
      <c r="C116" s="352"/>
      <c r="D116" s="352"/>
      <c r="E116" s="352"/>
      <c r="F116" s="352"/>
      <c r="G116" s="352"/>
      <c r="H116" s="352"/>
      <c r="I116" s="352"/>
    </row>
    <row r="117" spans="1:9" ht="16.5">
      <c r="A117" s="352"/>
      <c r="B117" s="345" t="s">
        <v>964</v>
      </c>
      <c r="I117" s="352"/>
    </row>
    <row r="118" spans="1:9" ht="16.5">
      <c r="A118" s="345" t="s">
        <v>965</v>
      </c>
      <c r="B118" s="352"/>
      <c r="C118" s="352"/>
      <c r="D118" s="352"/>
      <c r="E118" s="352"/>
      <c r="F118" s="352"/>
      <c r="G118" s="352"/>
      <c r="H118" s="352"/>
      <c r="I118" s="352"/>
    </row>
    <row r="119" spans="1:9" ht="16.5">
      <c r="A119" s="352"/>
      <c r="B119" s="345" t="s">
        <v>966</v>
      </c>
      <c r="C119" s="352"/>
      <c r="D119" s="352"/>
      <c r="E119" s="352"/>
      <c r="F119" s="352"/>
      <c r="G119" s="352"/>
      <c r="H119" s="352"/>
      <c r="I119" s="352"/>
    </row>
    <row r="120" spans="1:9" ht="16.5">
      <c r="A120" s="352"/>
      <c r="B120" s="345" t="s">
        <v>724</v>
      </c>
      <c r="C120" s="352"/>
      <c r="D120" s="352"/>
      <c r="E120" s="352"/>
      <c r="F120" s="352"/>
      <c r="G120" s="352"/>
      <c r="H120" s="352"/>
      <c r="I120" s="352"/>
    </row>
    <row r="121" spans="2:9" ht="15.75">
      <c r="B121" s="345" t="s">
        <v>967</v>
      </c>
      <c r="C121" s="352"/>
      <c r="D121" s="352"/>
      <c r="E121" s="352"/>
      <c r="F121" s="352"/>
      <c r="G121" s="352"/>
      <c r="H121" s="352"/>
      <c r="I121" s="352"/>
    </row>
    <row r="122" spans="1:9" ht="16.5">
      <c r="A122" s="345" t="s">
        <v>678</v>
      </c>
      <c r="C122" s="352"/>
      <c r="D122" s="352"/>
      <c r="E122" s="352"/>
      <c r="F122" s="352"/>
      <c r="G122" s="352"/>
      <c r="H122" s="352"/>
      <c r="I122" s="352"/>
    </row>
    <row r="123" spans="1:9" ht="16.5">
      <c r="A123" s="352"/>
      <c r="B123" s="345" t="s">
        <v>968</v>
      </c>
      <c r="I123" s="352"/>
    </row>
    <row r="124" spans="1:9" ht="16.5">
      <c r="A124" s="345" t="s">
        <v>969</v>
      </c>
      <c r="F124" s="352"/>
      <c r="G124" s="352"/>
      <c r="H124" s="352"/>
      <c r="I124" s="352"/>
    </row>
    <row r="125" spans="1:9" ht="16.5">
      <c r="A125" s="352"/>
      <c r="B125" s="345" t="s">
        <v>679</v>
      </c>
      <c r="E125" s="355"/>
      <c r="F125" s="355">
        <v>1429042</v>
      </c>
      <c r="G125" s="345" t="s">
        <v>680</v>
      </c>
      <c r="H125" s="352"/>
      <c r="I125" s="352"/>
    </row>
    <row r="126" spans="1:9" ht="16.5">
      <c r="A126" s="352"/>
      <c r="B126" s="345" t="s">
        <v>681</v>
      </c>
      <c r="E126" s="356"/>
      <c r="F126" s="355">
        <v>407087</v>
      </c>
      <c r="G126" s="345" t="s">
        <v>680</v>
      </c>
      <c r="H126" s="352"/>
      <c r="I126" s="352"/>
    </row>
    <row r="127" spans="1:9" ht="16.5">
      <c r="A127" s="352"/>
      <c r="B127" s="345" t="s">
        <v>682</v>
      </c>
      <c r="F127" s="355">
        <v>142976</v>
      </c>
      <c r="G127" s="345" t="s">
        <v>680</v>
      </c>
      <c r="H127" s="352"/>
      <c r="I127" s="352"/>
    </row>
    <row r="128" spans="1:9" ht="16.5">
      <c r="A128" s="352"/>
      <c r="B128" s="345" t="s">
        <v>683</v>
      </c>
      <c r="F128" s="355">
        <v>117907</v>
      </c>
      <c r="G128" s="345" t="s">
        <v>680</v>
      </c>
      <c r="H128" s="352"/>
      <c r="I128" s="352"/>
    </row>
    <row r="129" spans="1:9" ht="15.75">
      <c r="A129" s="352"/>
      <c r="B129" s="345" t="s">
        <v>970</v>
      </c>
      <c r="H129" s="352"/>
      <c r="I129" s="352"/>
    </row>
    <row r="130" spans="1:9" ht="15.75">
      <c r="A130" s="345" t="s">
        <v>971</v>
      </c>
      <c r="F130" s="356"/>
      <c r="H130" s="352"/>
      <c r="I130" s="352"/>
    </row>
    <row r="131" ht="16.5">
      <c r="B131" s="345" t="s">
        <v>684</v>
      </c>
    </row>
    <row r="132" spans="1:6" ht="16.5">
      <c r="A132" s="345" t="s">
        <v>972</v>
      </c>
      <c r="F132" s="356"/>
    </row>
    <row r="133" spans="1:9" ht="16.5">
      <c r="A133" s="352"/>
      <c r="B133" s="345" t="s">
        <v>973</v>
      </c>
      <c r="I133" s="352"/>
    </row>
    <row r="134" spans="1:9" ht="16.5">
      <c r="A134" s="352"/>
      <c r="B134" s="345" t="s">
        <v>974</v>
      </c>
      <c r="C134" s="352"/>
      <c r="D134" s="352"/>
      <c r="E134" s="352"/>
      <c r="F134" s="352"/>
      <c r="G134" s="352"/>
      <c r="H134" s="352"/>
      <c r="I134" s="352"/>
    </row>
    <row r="135" spans="1:9" ht="16.5">
      <c r="A135" s="349"/>
      <c r="B135" s="349" t="s">
        <v>975</v>
      </c>
      <c r="C135" s="349"/>
      <c r="D135" s="349"/>
      <c r="E135" s="349"/>
      <c r="F135" s="349"/>
      <c r="G135" s="349"/>
      <c r="H135" s="349"/>
      <c r="I135" s="352"/>
    </row>
    <row r="136" spans="1:9" ht="16.5">
      <c r="A136" s="345" t="s">
        <v>976</v>
      </c>
      <c r="H136" s="352"/>
      <c r="I136" s="352"/>
    </row>
    <row r="137" spans="1:9" ht="16.5">
      <c r="A137" s="352"/>
      <c r="B137" s="345" t="s">
        <v>685</v>
      </c>
      <c r="F137" s="355">
        <v>403135</v>
      </c>
      <c r="G137" s="345" t="s">
        <v>680</v>
      </c>
      <c r="H137" s="352"/>
      <c r="I137" s="352"/>
    </row>
    <row r="138" spans="1:9" ht="16.5">
      <c r="A138" s="352"/>
      <c r="B138" s="345" t="s">
        <v>686</v>
      </c>
      <c r="F138" s="355">
        <v>100870</v>
      </c>
      <c r="G138" s="345" t="s">
        <v>680</v>
      </c>
      <c r="H138" s="352"/>
      <c r="I138" s="352"/>
    </row>
    <row r="139" spans="1:9" ht="16.5">
      <c r="A139" s="352"/>
      <c r="B139" s="345" t="s">
        <v>687</v>
      </c>
      <c r="F139" s="355">
        <v>314410</v>
      </c>
      <c r="G139" s="345" t="s">
        <v>680</v>
      </c>
      <c r="H139" s="352"/>
      <c r="I139" s="352"/>
    </row>
    <row r="140" spans="1:9" ht="16.5">
      <c r="A140" s="352"/>
      <c r="B140" s="345" t="s">
        <v>688</v>
      </c>
      <c r="F140" s="355">
        <v>33488</v>
      </c>
      <c r="G140" s="345" t="s">
        <v>680</v>
      </c>
      <c r="H140" s="352"/>
      <c r="I140" s="352"/>
    </row>
    <row r="141" ht="15.75">
      <c r="B141" s="345" t="s">
        <v>689</v>
      </c>
    </row>
    <row r="142" ht="15.75">
      <c r="A142" s="345" t="s">
        <v>690</v>
      </c>
    </row>
    <row r="143" ht="15.75">
      <c r="B143" s="345" t="s">
        <v>691</v>
      </c>
    </row>
    <row r="144" ht="15.75">
      <c r="A144" s="345" t="s">
        <v>692</v>
      </c>
    </row>
    <row r="145" ht="15.75">
      <c r="A145" s="345" t="s">
        <v>693</v>
      </c>
    </row>
    <row r="146" ht="16.5">
      <c r="B146" s="345" t="s">
        <v>694</v>
      </c>
    </row>
    <row r="147" ht="16.5">
      <c r="A147" s="345" t="s">
        <v>695</v>
      </c>
    </row>
    <row r="148" spans="1:6" ht="15.75">
      <c r="A148" s="345" t="s">
        <v>977</v>
      </c>
      <c r="F148" s="356"/>
    </row>
    <row r="149" ht="15.75">
      <c r="B149" s="345" t="s">
        <v>696</v>
      </c>
    </row>
    <row r="150" ht="15.75">
      <c r="A150" s="345" t="s">
        <v>697</v>
      </c>
    </row>
    <row r="151" spans="2:8" ht="16.5">
      <c r="B151" s="345" t="s">
        <v>978</v>
      </c>
      <c r="C151" s="352"/>
      <c r="D151" s="352"/>
      <c r="E151" s="352"/>
      <c r="F151" s="352"/>
      <c r="G151" s="352"/>
      <c r="H151" s="352"/>
    </row>
    <row r="152" spans="2:8" ht="16.5">
      <c r="B152" s="345" t="s">
        <v>698</v>
      </c>
      <c r="E152" s="356"/>
      <c r="G152" s="355">
        <v>51218</v>
      </c>
      <c r="H152" s="345" t="s">
        <v>680</v>
      </c>
    </row>
    <row r="153" spans="2:8" ht="16.5">
      <c r="B153" s="345" t="s">
        <v>699</v>
      </c>
      <c r="E153" s="356"/>
      <c r="G153" s="355">
        <v>614900</v>
      </c>
      <c r="H153" s="345" t="s">
        <v>680</v>
      </c>
    </row>
    <row r="154" spans="2:8" ht="16.5">
      <c r="B154" s="345" t="s">
        <v>700</v>
      </c>
      <c r="F154" s="356"/>
      <c r="G154" s="355">
        <v>1602337</v>
      </c>
      <c r="H154" s="356" t="s">
        <v>680</v>
      </c>
    </row>
    <row r="155" spans="2:8" ht="16.5">
      <c r="B155" s="345" t="s">
        <v>701</v>
      </c>
      <c r="E155" s="356"/>
      <c r="G155" s="355">
        <v>2003314</v>
      </c>
      <c r="H155" s="345" t="s">
        <v>680</v>
      </c>
    </row>
    <row r="156" spans="2:8" ht="16.5">
      <c r="B156" s="345" t="s">
        <v>702</v>
      </c>
      <c r="F156" s="356"/>
      <c r="G156" s="355">
        <v>262543</v>
      </c>
      <c r="H156" s="345" t="s">
        <v>680</v>
      </c>
    </row>
    <row r="157" spans="2:8" ht="16.5">
      <c r="B157" s="345" t="s">
        <v>703</v>
      </c>
      <c r="E157" s="356"/>
      <c r="G157" s="355">
        <v>879322</v>
      </c>
      <c r="H157" s="345" t="s">
        <v>680</v>
      </c>
    </row>
    <row r="158" spans="5:7" ht="16.5">
      <c r="E158" s="356"/>
      <c r="G158" s="355"/>
    </row>
    <row r="159" spans="1:9" ht="16.5">
      <c r="A159" s="349"/>
      <c r="B159" s="349"/>
      <c r="C159" s="349"/>
      <c r="D159" s="349"/>
      <c r="E159" s="361"/>
      <c r="F159" s="349"/>
      <c r="G159" s="360"/>
      <c r="H159" s="349"/>
      <c r="I159" s="349"/>
    </row>
    <row r="160" spans="5:7" ht="16.5">
      <c r="E160" s="356"/>
      <c r="G160" s="355"/>
    </row>
    <row r="161" spans="1:2" ht="16.5">
      <c r="A161" s="352"/>
      <c r="B161" s="345" t="s">
        <v>704</v>
      </c>
    </row>
    <row r="162" spans="1:8" ht="16.5">
      <c r="A162" s="345" t="s">
        <v>979</v>
      </c>
      <c r="G162" s="357"/>
      <c r="H162" s="352"/>
    </row>
    <row r="163" spans="1:8" ht="16.5">
      <c r="A163" s="352"/>
      <c r="B163" s="345" t="s">
        <v>705</v>
      </c>
      <c r="E163" s="355">
        <v>2327284</v>
      </c>
      <c r="F163" s="345" t="s">
        <v>706</v>
      </c>
      <c r="G163" s="352"/>
      <c r="H163" s="352"/>
    </row>
    <row r="164" spans="1:8" ht="16.5">
      <c r="A164" s="345" t="s">
        <v>725</v>
      </c>
      <c r="B164" s="352"/>
      <c r="C164" s="352"/>
      <c r="D164" s="352"/>
      <c r="E164" s="358"/>
      <c r="F164" s="352"/>
      <c r="G164" s="352"/>
      <c r="H164" s="352"/>
    </row>
    <row r="165" spans="1:8" ht="16.5">
      <c r="A165" s="352"/>
      <c r="B165" s="345" t="s">
        <v>707</v>
      </c>
      <c r="E165" s="355">
        <v>75877</v>
      </c>
      <c r="F165" s="345" t="s">
        <v>980</v>
      </c>
      <c r="G165" s="352"/>
      <c r="H165" s="352"/>
    </row>
    <row r="166" spans="1:8" ht="16.5">
      <c r="A166" s="352"/>
      <c r="B166" s="345" t="s">
        <v>981</v>
      </c>
      <c r="E166" s="355">
        <v>77700</v>
      </c>
      <c r="F166" s="345" t="s">
        <v>982</v>
      </c>
      <c r="G166" s="352"/>
      <c r="H166" s="352"/>
    </row>
    <row r="167" spans="1:8" ht="16.5">
      <c r="A167" s="352"/>
      <c r="B167" s="345" t="s">
        <v>708</v>
      </c>
      <c r="E167" s="355">
        <v>145000</v>
      </c>
      <c r="F167" s="345" t="s">
        <v>982</v>
      </c>
      <c r="G167" s="352"/>
      <c r="H167" s="352"/>
    </row>
    <row r="168" spans="1:2" ht="16.5">
      <c r="A168" s="352"/>
      <c r="B168" s="345" t="s">
        <v>983</v>
      </c>
    </row>
    <row r="169" spans="1:8" ht="15.75">
      <c r="A169" s="345" t="s">
        <v>984</v>
      </c>
      <c r="G169" s="352"/>
      <c r="H169" s="352"/>
    </row>
    <row r="170" spans="1:9" ht="16.5">
      <c r="A170" s="349"/>
      <c r="B170" s="349" t="s">
        <v>709</v>
      </c>
      <c r="C170" s="349"/>
      <c r="D170" s="349"/>
      <c r="E170" s="349"/>
      <c r="F170" s="349"/>
      <c r="G170" s="349"/>
      <c r="H170" s="349"/>
      <c r="I170" s="349"/>
    </row>
    <row r="171" spans="1:5" ht="16.5">
      <c r="A171" s="345" t="s">
        <v>985</v>
      </c>
      <c r="E171" s="356"/>
    </row>
    <row r="172" spans="1:8" ht="16.5">
      <c r="A172" s="352"/>
      <c r="B172" s="345" t="s">
        <v>0</v>
      </c>
      <c r="F172" s="355"/>
      <c r="G172" s="355">
        <v>428788</v>
      </c>
      <c r="H172" s="345" t="s">
        <v>680</v>
      </c>
    </row>
    <row r="173" spans="1:8" ht="16.5">
      <c r="A173" s="352"/>
      <c r="B173" s="345" t="s">
        <v>710</v>
      </c>
      <c r="F173" s="358"/>
      <c r="G173" s="355">
        <v>1160000</v>
      </c>
      <c r="H173" s="345" t="s">
        <v>680</v>
      </c>
    </row>
    <row r="174" spans="1:8" ht="16.5">
      <c r="A174" s="352"/>
      <c r="B174" s="345" t="s">
        <v>711</v>
      </c>
      <c r="F174" s="355"/>
      <c r="G174" s="355">
        <v>125659</v>
      </c>
      <c r="H174" s="345" t="s">
        <v>680</v>
      </c>
    </row>
    <row r="175" spans="1:8" ht="16.5">
      <c r="A175" s="352"/>
      <c r="B175" s="345" t="s">
        <v>712</v>
      </c>
      <c r="F175" s="355"/>
      <c r="G175" s="355">
        <v>455632</v>
      </c>
      <c r="H175" s="345" t="s">
        <v>680</v>
      </c>
    </row>
    <row r="176" spans="2:8" ht="16.5">
      <c r="B176" s="353" t="s">
        <v>1</v>
      </c>
      <c r="E176" s="352"/>
      <c r="F176" s="358"/>
      <c r="G176" s="352"/>
      <c r="H176" s="352"/>
    </row>
    <row r="177" spans="1:8" ht="16.5">
      <c r="A177" s="345" t="s">
        <v>2</v>
      </c>
      <c r="B177" s="353"/>
      <c r="E177" s="352"/>
      <c r="F177" s="358"/>
      <c r="G177" s="352"/>
      <c r="H177" s="352"/>
    </row>
    <row r="178" spans="1:8" ht="16.5">
      <c r="A178" s="345" t="s">
        <v>3</v>
      </c>
      <c r="B178" s="353"/>
      <c r="E178" s="352"/>
      <c r="F178" s="358"/>
      <c r="G178" s="352"/>
      <c r="H178" s="352"/>
    </row>
    <row r="179" spans="1:9" ht="16.5">
      <c r="A179" s="349"/>
      <c r="B179" s="359"/>
      <c r="C179" s="349"/>
      <c r="D179" s="349"/>
      <c r="E179" s="349"/>
      <c r="F179" s="360"/>
      <c r="G179" s="361"/>
      <c r="H179" s="361"/>
      <c r="I179" s="349"/>
    </row>
    <row r="180" spans="2:8" ht="15.75">
      <c r="B180" s="345" t="s">
        <v>4</v>
      </c>
      <c r="F180" s="356"/>
      <c r="H180" s="356"/>
    </row>
    <row r="181" spans="1:9" ht="16.5">
      <c r="A181" s="349" t="s">
        <v>5</v>
      </c>
      <c r="B181" s="359"/>
      <c r="C181" s="349"/>
      <c r="D181" s="349"/>
      <c r="E181" s="349"/>
      <c r="F181" s="360"/>
      <c r="G181" s="349"/>
      <c r="H181" s="361"/>
      <c r="I181" s="349"/>
    </row>
    <row r="182" spans="1:8" ht="16.5">
      <c r="A182" s="345" t="s">
        <v>6</v>
      </c>
      <c r="B182" s="353"/>
      <c r="F182" s="355"/>
      <c r="H182" s="356"/>
    </row>
    <row r="183" spans="1:8" ht="16.5">
      <c r="A183" s="345" t="s">
        <v>7</v>
      </c>
      <c r="B183" s="353"/>
      <c r="F183" s="355"/>
      <c r="H183" s="356"/>
    </row>
    <row r="184" spans="2:8" ht="16.5">
      <c r="B184" s="345" t="s">
        <v>8</v>
      </c>
      <c r="F184" s="355"/>
      <c r="H184" s="356"/>
    </row>
    <row r="185" spans="1:8" ht="16.5">
      <c r="A185" s="345" t="s">
        <v>9</v>
      </c>
      <c r="B185" s="353"/>
      <c r="F185" s="355"/>
      <c r="H185" s="356"/>
    </row>
    <row r="186" spans="2:8" ht="16.5">
      <c r="B186" s="345" t="s">
        <v>10</v>
      </c>
      <c r="F186" s="355"/>
      <c r="H186" s="356"/>
    </row>
    <row r="187" spans="1:8" ht="16.5">
      <c r="A187" s="345" t="s">
        <v>11</v>
      </c>
      <c r="B187" s="353"/>
      <c r="F187" s="355"/>
      <c r="H187" s="356"/>
    </row>
    <row r="188" spans="2:8" ht="16.5">
      <c r="B188" s="353"/>
      <c r="F188" s="355"/>
      <c r="H188" s="356"/>
    </row>
    <row r="189" ht="15.75">
      <c r="B189" s="345" t="s">
        <v>713</v>
      </c>
    </row>
    <row r="190" ht="15.75">
      <c r="A190" s="345" t="s">
        <v>714</v>
      </c>
    </row>
    <row r="191" ht="15.75">
      <c r="A191" s="345" t="s">
        <v>715</v>
      </c>
    </row>
    <row r="192" ht="15.75">
      <c r="A192" s="345" t="s">
        <v>716</v>
      </c>
    </row>
    <row r="193" ht="15.75">
      <c r="A193" s="345" t="s">
        <v>717</v>
      </c>
    </row>
    <row r="195" ht="15.75">
      <c r="A195" s="345" t="s">
        <v>715</v>
      </c>
    </row>
    <row r="196" ht="15.75">
      <c r="A196" s="345" t="s">
        <v>716</v>
      </c>
    </row>
    <row r="197" ht="15.75">
      <c r="A197" s="345" t="s">
        <v>717</v>
      </c>
    </row>
    <row r="202" ht="16.5">
      <c r="B202" s="353" t="s">
        <v>718</v>
      </c>
    </row>
    <row r="203" ht="15.75">
      <c r="B203" s="362" t="s">
        <v>719</v>
      </c>
    </row>
    <row r="204" ht="15.75">
      <c r="B204" s="362"/>
    </row>
    <row r="205" ht="15.75">
      <c r="B205" s="362"/>
    </row>
  </sheetData>
  <mergeCells count="3">
    <mergeCell ref="A9:H9"/>
    <mergeCell ref="A13:H13"/>
    <mergeCell ref="A14:H14"/>
  </mergeCells>
  <printOptions/>
  <pageMargins left="0.27" right="0.22" top="0.31" bottom="0.56" header="0.27" footer="0.5"/>
  <pageSetup horizontalDpi="600" verticalDpi="600" orientation="portrait" paperSize="9" r:id="rId5"/>
  <legacyDrawing r:id="rId4"/>
  <oleObjects>
    <oleObject progId="Word.Document.8" shapeId="773079" r:id="rId1"/>
    <oleObject progId="Word.Document.8" shapeId="417487" r:id="rId2"/>
    <oleObject progId="Word.Document.8" shapeId="42858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41" sqref="E41"/>
    </sheetView>
  </sheetViews>
  <sheetFormatPr defaultColWidth="9.140625" defaultRowHeight="12"/>
  <cols>
    <col min="1" max="1" width="45.421875" style="1" bestFit="1" customWidth="1"/>
    <col min="2" max="2" width="8.7109375" style="1" customWidth="1"/>
    <col min="3" max="3" width="15.00390625" style="1" customWidth="1"/>
    <col min="4" max="4" width="15.8515625" style="1" customWidth="1"/>
    <col min="5" max="5" width="16.28125" style="1" customWidth="1"/>
    <col min="6" max="6" width="15.28125" style="1" customWidth="1"/>
    <col min="7" max="7" width="16.7109375" style="1" customWidth="1"/>
    <col min="8" max="9" width="17.00390625" style="1" customWidth="1"/>
    <col min="10" max="10" width="0" style="1" hidden="1" customWidth="1"/>
    <col min="11" max="16384" width="9.28125" style="1" customWidth="1"/>
  </cols>
  <sheetData>
    <row r="1" spans="1:9" ht="14.25">
      <c r="A1" s="512" t="s">
        <v>280</v>
      </c>
      <c r="B1" s="512"/>
      <c r="C1" s="512"/>
      <c r="D1" s="512"/>
      <c r="E1" s="512"/>
      <c r="F1" s="512"/>
      <c r="G1" s="512"/>
      <c r="H1" s="512"/>
      <c r="I1" s="173"/>
    </row>
    <row r="2" spans="1:9" ht="13.5">
      <c r="A2" s="32"/>
      <c r="B2" s="32"/>
      <c r="H2" s="157" t="s">
        <v>281</v>
      </c>
      <c r="I2" s="157"/>
    </row>
    <row r="3" spans="1:9" ht="12.75">
      <c r="A3" s="515" t="s">
        <v>258</v>
      </c>
      <c r="B3" s="515"/>
      <c r="C3" s="515"/>
      <c r="D3" s="515"/>
      <c r="E3" s="515"/>
      <c r="F3" s="515"/>
      <c r="G3" s="515"/>
      <c r="H3" s="515"/>
      <c r="I3" s="6"/>
    </row>
    <row r="4" spans="1:9" ht="12.75">
      <c r="A4" s="533" t="s">
        <v>591</v>
      </c>
      <c r="B4" s="533"/>
      <c r="C4" s="533"/>
      <c r="D4" s="533"/>
      <c r="E4" s="533"/>
      <c r="F4" s="533"/>
      <c r="G4" s="533"/>
      <c r="H4" s="533"/>
      <c r="I4" s="299"/>
    </row>
    <row r="5" spans="8:9" ht="12.75">
      <c r="H5" s="2"/>
      <c r="I5" s="2"/>
    </row>
    <row r="6" spans="1:9" s="5" customFormat="1" ht="15">
      <c r="A6" s="534" t="s">
        <v>174</v>
      </c>
      <c r="B6" s="330"/>
      <c r="C6" s="545" t="s">
        <v>192</v>
      </c>
      <c r="D6" s="545"/>
      <c r="E6" s="543" t="s">
        <v>131</v>
      </c>
      <c r="F6" s="544"/>
      <c r="G6" s="545" t="s">
        <v>272</v>
      </c>
      <c r="H6" s="544"/>
      <c r="I6" s="25"/>
    </row>
    <row r="7" spans="1:9" s="5" customFormat="1" ht="33" customHeight="1">
      <c r="A7" s="535"/>
      <c r="B7" s="331" t="s">
        <v>18</v>
      </c>
      <c r="C7" s="537" t="s">
        <v>583</v>
      </c>
      <c r="D7" s="502" t="s">
        <v>584</v>
      </c>
      <c r="E7" s="537" t="s">
        <v>583</v>
      </c>
      <c r="F7" s="502" t="s">
        <v>584</v>
      </c>
      <c r="G7" s="540" t="s">
        <v>583</v>
      </c>
      <c r="H7" s="540" t="s">
        <v>584</v>
      </c>
      <c r="I7" s="49"/>
    </row>
    <row r="8" spans="1:9" s="5" customFormat="1" ht="15">
      <c r="A8" s="535"/>
      <c r="B8" s="331" t="s">
        <v>19</v>
      </c>
      <c r="C8" s="538"/>
      <c r="D8" s="503"/>
      <c r="E8" s="538"/>
      <c r="F8" s="503"/>
      <c r="G8" s="541"/>
      <c r="H8" s="541"/>
      <c r="I8" s="49"/>
    </row>
    <row r="9" spans="1:9" ht="16.5" customHeight="1">
      <c r="A9" s="536"/>
      <c r="B9" s="332" t="s">
        <v>20</v>
      </c>
      <c r="C9" s="539"/>
      <c r="D9" s="504"/>
      <c r="E9" s="539"/>
      <c r="F9" s="504"/>
      <c r="G9" s="542"/>
      <c r="H9" s="542"/>
      <c r="I9" s="49"/>
    </row>
    <row r="10" spans="1:9" s="2" customFormat="1" ht="12.75">
      <c r="A10" s="190"/>
      <c r="B10" s="190"/>
      <c r="C10" s="208"/>
      <c r="D10" s="208"/>
      <c r="E10" s="208"/>
      <c r="F10" s="208"/>
      <c r="G10" s="208"/>
      <c r="H10" s="208"/>
      <c r="I10" s="28"/>
    </row>
    <row r="11" spans="1:9" ht="15">
      <c r="A11" s="13" t="s">
        <v>175</v>
      </c>
      <c r="B11" s="13">
        <v>18</v>
      </c>
      <c r="C11" s="33">
        <f>E11+G11</f>
        <v>265200</v>
      </c>
      <c r="D11" s="33">
        <f>F11+H11</f>
        <v>279920</v>
      </c>
      <c r="E11" s="33">
        <v>115200</v>
      </c>
      <c r="F11" s="33">
        <f>B11*6940</f>
        <v>124920</v>
      </c>
      <c r="G11" s="248">
        <v>150000</v>
      </c>
      <c r="H11" s="248">
        <v>155000</v>
      </c>
      <c r="I11" s="300"/>
    </row>
    <row r="12" spans="1:9" ht="15">
      <c r="A12" s="13" t="s">
        <v>176</v>
      </c>
      <c r="B12" s="13">
        <v>8</v>
      </c>
      <c r="C12" s="33">
        <f aca="true" t="shared" si="0" ref="C12:C21">E12+G12</f>
        <v>106200</v>
      </c>
      <c r="D12" s="33">
        <f aca="true" t="shared" si="1" ref="D12:D21">F12+H12</f>
        <v>115520</v>
      </c>
      <c r="E12" s="33">
        <v>51200</v>
      </c>
      <c r="F12" s="33">
        <f aca="true" t="shared" si="2" ref="F12:F20">B12*6940</f>
        <v>55520</v>
      </c>
      <c r="G12" s="248">
        <v>55000</v>
      </c>
      <c r="H12" s="248">
        <v>60000</v>
      </c>
      <c r="I12" s="300"/>
    </row>
    <row r="13" spans="1:9" ht="15">
      <c r="A13" s="13" t="s">
        <v>177</v>
      </c>
      <c r="B13" s="13">
        <v>1</v>
      </c>
      <c r="C13" s="33">
        <f t="shared" si="0"/>
        <v>63400</v>
      </c>
      <c r="D13" s="33">
        <f t="shared" si="1"/>
        <v>18940</v>
      </c>
      <c r="E13" s="33">
        <v>6400</v>
      </c>
      <c r="F13" s="33">
        <f t="shared" si="2"/>
        <v>6940</v>
      </c>
      <c r="G13" s="248">
        <v>57000</v>
      </c>
      <c r="H13" s="248">
        <v>12000</v>
      </c>
      <c r="I13" s="300"/>
    </row>
    <row r="14" spans="1:9" ht="15">
      <c r="A14" s="13" t="s">
        <v>178</v>
      </c>
      <c r="B14" s="13">
        <v>1.5</v>
      </c>
      <c r="C14" s="33">
        <f t="shared" si="0"/>
        <v>16600</v>
      </c>
      <c r="D14" s="33">
        <f t="shared" si="1"/>
        <v>22410</v>
      </c>
      <c r="E14" s="33">
        <v>9600</v>
      </c>
      <c r="F14" s="33">
        <f t="shared" si="2"/>
        <v>10410</v>
      </c>
      <c r="G14" s="248">
        <v>7000</v>
      </c>
      <c r="H14" s="248">
        <v>12000</v>
      </c>
      <c r="I14" s="300"/>
    </row>
    <row r="15" spans="1:9" ht="15">
      <c r="A15" s="13" t="s">
        <v>179</v>
      </c>
      <c r="B15" s="13">
        <v>1.5</v>
      </c>
      <c r="C15" s="33">
        <f t="shared" si="0"/>
        <v>19600</v>
      </c>
      <c r="D15" s="33">
        <f t="shared" si="1"/>
        <v>25410</v>
      </c>
      <c r="E15" s="33">
        <v>9600</v>
      </c>
      <c r="F15" s="33">
        <f t="shared" si="2"/>
        <v>10410</v>
      </c>
      <c r="G15" s="248">
        <v>10000</v>
      </c>
      <c r="H15" s="248">
        <v>15000</v>
      </c>
      <c r="I15" s="300"/>
    </row>
    <row r="16" spans="1:9" ht="15">
      <c r="A16" s="13" t="s">
        <v>180</v>
      </c>
      <c r="B16" s="13">
        <v>2.5</v>
      </c>
      <c r="C16" s="33">
        <f t="shared" si="0"/>
        <v>39600</v>
      </c>
      <c r="D16" s="33">
        <f t="shared" si="1"/>
        <v>32350</v>
      </c>
      <c r="E16" s="33">
        <v>9600</v>
      </c>
      <c r="F16" s="33">
        <f t="shared" si="2"/>
        <v>17350</v>
      </c>
      <c r="G16" s="248">
        <v>30000</v>
      </c>
      <c r="H16" s="248">
        <v>15000</v>
      </c>
      <c r="I16" s="300"/>
    </row>
    <row r="17" spans="1:9" ht="15">
      <c r="A17" s="13" t="s">
        <v>181</v>
      </c>
      <c r="B17" s="13">
        <v>1</v>
      </c>
      <c r="C17" s="33">
        <f t="shared" si="0"/>
        <v>13400</v>
      </c>
      <c r="D17" s="33">
        <f t="shared" si="1"/>
        <v>18940</v>
      </c>
      <c r="E17" s="33">
        <v>6400</v>
      </c>
      <c r="F17" s="33">
        <f t="shared" si="2"/>
        <v>6940</v>
      </c>
      <c r="G17" s="248">
        <v>7000</v>
      </c>
      <c r="H17" s="248">
        <v>12000</v>
      </c>
      <c r="I17" s="300"/>
    </row>
    <row r="18" spans="1:9" ht="15">
      <c r="A18" s="13" t="s">
        <v>182</v>
      </c>
      <c r="B18" s="13">
        <v>1</v>
      </c>
      <c r="C18" s="33">
        <f t="shared" si="0"/>
        <v>43400</v>
      </c>
      <c r="D18" s="33">
        <f t="shared" si="1"/>
        <v>18940</v>
      </c>
      <c r="E18" s="33">
        <v>6400</v>
      </c>
      <c r="F18" s="33">
        <f t="shared" si="2"/>
        <v>6940</v>
      </c>
      <c r="G18" s="248">
        <v>37000</v>
      </c>
      <c r="H18" s="248">
        <v>12000</v>
      </c>
      <c r="I18" s="300"/>
    </row>
    <row r="19" spans="1:9" ht="15">
      <c r="A19" s="13" t="s">
        <v>183</v>
      </c>
      <c r="B19" s="13">
        <v>1</v>
      </c>
      <c r="C19" s="33">
        <f t="shared" si="0"/>
        <v>13400</v>
      </c>
      <c r="D19" s="33">
        <f t="shared" si="1"/>
        <v>18940</v>
      </c>
      <c r="E19" s="33">
        <v>6400</v>
      </c>
      <c r="F19" s="33">
        <f t="shared" si="2"/>
        <v>6940</v>
      </c>
      <c r="G19" s="248">
        <v>7000</v>
      </c>
      <c r="H19" s="248">
        <v>12000</v>
      </c>
      <c r="I19" s="300"/>
    </row>
    <row r="20" spans="1:9" ht="15">
      <c r="A20" s="13" t="s">
        <v>184</v>
      </c>
      <c r="B20" s="13">
        <v>1.5</v>
      </c>
      <c r="C20" s="33">
        <f t="shared" si="0"/>
        <v>69600</v>
      </c>
      <c r="D20" s="33">
        <f t="shared" si="1"/>
        <v>25410</v>
      </c>
      <c r="E20" s="33">
        <v>9600</v>
      </c>
      <c r="F20" s="33">
        <f t="shared" si="2"/>
        <v>10410</v>
      </c>
      <c r="G20" s="248">
        <v>60000</v>
      </c>
      <c r="H20" s="248">
        <v>15000</v>
      </c>
      <c r="I20" s="300"/>
    </row>
    <row r="21" spans="1:9" ht="15">
      <c r="A21" s="13" t="s">
        <v>271</v>
      </c>
      <c r="B21" s="13"/>
      <c r="C21" s="33">
        <f t="shared" si="0"/>
        <v>12000</v>
      </c>
      <c r="D21" s="33">
        <f t="shared" si="1"/>
        <v>12000</v>
      </c>
      <c r="E21" s="34"/>
      <c r="F21" s="13"/>
      <c r="G21" s="248">
        <v>12000</v>
      </c>
      <c r="H21" s="248">
        <v>12000</v>
      </c>
      <c r="I21" s="300"/>
    </row>
    <row r="22" spans="1:9" ht="15">
      <c r="A22" s="13"/>
      <c r="B22" s="13"/>
      <c r="C22" s="33"/>
      <c r="D22" s="34"/>
      <c r="E22" s="34"/>
      <c r="F22" s="13"/>
      <c r="G22" s="42"/>
      <c r="H22" s="248"/>
      <c r="I22" s="300"/>
    </row>
    <row r="23" spans="1:9" ht="15.75">
      <c r="A23" s="35" t="s">
        <v>278</v>
      </c>
      <c r="B23" s="35">
        <f>SUM(B11:B22)</f>
        <v>37</v>
      </c>
      <c r="C23" s="35">
        <f>SUM(C11:C22)</f>
        <v>662400</v>
      </c>
      <c r="D23" s="35">
        <f>SUM(D11:D22)</f>
        <v>588780</v>
      </c>
      <c r="E23" s="35">
        <f>SUM(E11:E21)</f>
        <v>230400</v>
      </c>
      <c r="F23" s="35">
        <f>SUM(F11:F22)</f>
        <v>256780</v>
      </c>
      <c r="G23" s="43">
        <f>SUM(G11:G21)</f>
        <v>432000</v>
      </c>
      <c r="H23" s="35">
        <f>SUM(H11:H22)</f>
        <v>332000</v>
      </c>
      <c r="I23" s="53"/>
    </row>
    <row r="25" spans="1:9" ht="12.75">
      <c r="A25" s="2"/>
      <c r="B25" s="2"/>
      <c r="C25" s="2"/>
      <c r="H25" s="41"/>
      <c r="I25" s="41"/>
    </row>
    <row r="27" spans="1:9" s="5" customFormat="1" ht="15">
      <c r="A27" s="130" t="s">
        <v>593</v>
      </c>
      <c r="B27" s="130"/>
      <c r="C27" s="130"/>
      <c r="D27" s="130"/>
      <c r="E27" s="130"/>
      <c r="F27" s="130" t="s">
        <v>592</v>
      </c>
      <c r="G27" s="130"/>
      <c r="H27" s="130"/>
      <c r="I27" s="130"/>
    </row>
    <row r="28" spans="1:9" s="5" customFormat="1" ht="15">
      <c r="A28" s="130" t="s">
        <v>594</v>
      </c>
      <c r="B28" s="130"/>
      <c r="C28" s="130"/>
      <c r="D28" s="130"/>
      <c r="E28" s="130"/>
      <c r="F28" s="130"/>
      <c r="G28" s="130" t="s">
        <v>30</v>
      </c>
      <c r="H28" s="130"/>
      <c r="I28" s="130"/>
    </row>
    <row r="29" spans="1:4" s="5" customFormat="1" ht="15">
      <c r="A29" s="1"/>
      <c r="B29" s="1"/>
      <c r="C29" s="1"/>
      <c r="D29" s="1"/>
    </row>
  </sheetData>
  <sheetProtection/>
  <mergeCells count="13">
    <mergeCell ref="E6:F6"/>
    <mergeCell ref="C6:D6"/>
    <mergeCell ref="G6:H6"/>
    <mergeCell ref="A1:H1"/>
    <mergeCell ref="A4:H4"/>
    <mergeCell ref="A6:A9"/>
    <mergeCell ref="C7:C9"/>
    <mergeCell ref="E7:E9"/>
    <mergeCell ref="A3:H3"/>
    <mergeCell ref="F7:F9"/>
    <mergeCell ref="H7:H9"/>
    <mergeCell ref="D7:D9"/>
    <mergeCell ref="G7:G9"/>
  </mergeCells>
  <printOptions horizontalCentered="1" verticalCentered="1"/>
  <pageMargins left="0.27" right="0.29" top="0.76" bottom="0.84" header="0.17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34" sqref="G34"/>
    </sheetView>
  </sheetViews>
  <sheetFormatPr defaultColWidth="9.140625" defaultRowHeight="12"/>
  <cols>
    <col min="1" max="1" width="53.421875" style="392" customWidth="1"/>
    <col min="2" max="2" width="21.140625" style="392" customWidth="1"/>
    <col min="3" max="3" width="18.421875" style="392" customWidth="1"/>
    <col min="4" max="4" width="17.140625" style="392" customWidth="1"/>
    <col min="5" max="5" width="21.140625" style="392" customWidth="1"/>
    <col min="6" max="6" width="18.28125" style="392" customWidth="1"/>
    <col min="7" max="7" width="20.421875" style="392" customWidth="1"/>
    <col min="8" max="16384" width="9.28125" style="392" customWidth="1"/>
  </cols>
  <sheetData>
    <row r="1" spans="1:6" ht="11.25" customHeight="1">
      <c r="A1" s="391"/>
      <c r="B1" s="391"/>
      <c r="C1" s="391"/>
      <c r="D1" s="133"/>
      <c r="F1" s="133" t="s">
        <v>808</v>
      </c>
    </row>
    <row r="2" ht="15" customHeight="1">
      <c r="A2" s="133" t="s">
        <v>775</v>
      </c>
    </row>
    <row r="4" spans="1:7" ht="21.75" customHeight="1">
      <c r="A4" s="546" t="s">
        <v>776</v>
      </c>
      <c r="B4" s="546"/>
      <c r="C4" s="546"/>
      <c r="D4" s="546"/>
      <c r="E4" s="546"/>
      <c r="F4" s="546"/>
      <c r="G4" s="546"/>
    </row>
    <row r="5" ht="9.75" customHeight="1">
      <c r="G5" s="392" t="s">
        <v>777</v>
      </c>
    </row>
    <row r="6" spans="1:7" ht="11.25">
      <c r="A6" s="547" t="s">
        <v>778</v>
      </c>
      <c r="B6" s="547" t="s">
        <v>779</v>
      </c>
      <c r="C6" s="547" t="s">
        <v>780</v>
      </c>
      <c r="D6" s="549" t="s">
        <v>781</v>
      </c>
      <c r="E6" s="550"/>
      <c r="F6" s="550"/>
      <c r="G6" s="394"/>
    </row>
    <row r="7" spans="1:7" ht="47.25" customHeight="1">
      <c r="A7" s="548"/>
      <c r="B7" s="548"/>
      <c r="C7" s="548"/>
      <c r="D7" s="395" t="s">
        <v>782</v>
      </c>
      <c r="E7" s="395" t="s">
        <v>783</v>
      </c>
      <c r="F7" s="393" t="s">
        <v>784</v>
      </c>
      <c r="G7" s="393" t="s">
        <v>785</v>
      </c>
    </row>
    <row r="8" spans="1:7" ht="10.5" customHeight="1">
      <c r="A8" s="389">
        <v>1</v>
      </c>
      <c r="B8" s="389">
        <v>2</v>
      </c>
      <c r="C8" s="389">
        <v>3</v>
      </c>
      <c r="D8" s="390">
        <v>4</v>
      </c>
      <c r="E8" s="390">
        <v>5</v>
      </c>
      <c r="F8" s="390">
        <v>6</v>
      </c>
      <c r="G8" s="390">
        <v>7</v>
      </c>
    </row>
    <row r="9" spans="1:7" ht="11.25">
      <c r="A9" s="165" t="s">
        <v>786</v>
      </c>
      <c r="B9" s="396"/>
      <c r="C9" s="397">
        <f>C10</f>
        <v>1245778.84</v>
      </c>
      <c r="D9" s="397">
        <f>D10</f>
        <v>0</v>
      </c>
      <c r="E9" s="397">
        <f>E10</f>
        <v>1245778.84</v>
      </c>
      <c r="F9" s="397">
        <f>F10</f>
        <v>0</v>
      </c>
      <c r="G9" s="397">
        <f>G10</f>
        <v>0</v>
      </c>
    </row>
    <row r="10" spans="1:7" ht="43.5" customHeight="1">
      <c r="A10" s="398" t="s">
        <v>787</v>
      </c>
      <c r="B10" s="399">
        <v>5311878.94</v>
      </c>
      <c r="C10" s="399">
        <v>1245778.84</v>
      </c>
      <c r="D10" s="400">
        <v>0</v>
      </c>
      <c r="E10" s="399">
        <v>1245778.84</v>
      </c>
      <c r="F10" s="400">
        <v>0</v>
      </c>
      <c r="G10" s="400">
        <v>0</v>
      </c>
    </row>
    <row r="11" spans="1:7" ht="17.25" customHeight="1">
      <c r="A11" s="398" t="s">
        <v>788</v>
      </c>
      <c r="B11" s="396"/>
      <c r="C11" s="397">
        <f>C12</f>
        <v>0</v>
      </c>
      <c r="D11" s="397">
        <f>D12</f>
        <v>0</v>
      </c>
      <c r="E11" s="397">
        <f>E12</f>
        <v>0</v>
      </c>
      <c r="F11" s="397">
        <f>F12</f>
        <v>0</v>
      </c>
      <c r="G11" s="397">
        <f>G12</f>
        <v>0</v>
      </c>
    </row>
    <row r="12" spans="1:7" ht="30.75" customHeight="1">
      <c r="A12" s="398" t="s">
        <v>789</v>
      </c>
      <c r="B12" s="399">
        <v>38877375.67</v>
      </c>
      <c r="C12" s="400">
        <v>0</v>
      </c>
      <c r="D12" s="400">
        <v>0</v>
      </c>
      <c r="E12" s="400">
        <v>0</v>
      </c>
      <c r="F12" s="400">
        <v>0</v>
      </c>
      <c r="G12" s="400">
        <v>0</v>
      </c>
    </row>
    <row r="13" spans="1:7" ht="36" customHeight="1">
      <c r="A13" s="401" t="s">
        <v>790</v>
      </c>
      <c r="B13" s="399">
        <v>18884558.48</v>
      </c>
      <c r="C13" s="400">
        <v>0</v>
      </c>
      <c r="D13" s="400">
        <v>0</v>
      </c>
      <c r="E13" s="400">
        <v>0</v>
      </c>
      <c r="F13" s="400">
        <v>0</v>
      </c>
      <c r="G13" s="400">
        <v>0</v>
      </c>
    </row>
    <row r="14" spans="1:7" ht="30.75" customHeight="1">
      <c r="A14" s="401" t="s">
        <v>791</v>
      </c>
      <c r="B14" s="399">
        <v>32445369.75</v>
      </c>
      <c r="C14" s="400">
        <v>0</v>
      </c>
      <c r="D14" s="400">
        <v>0</v>
      </c>
      <c r="E14" s="400">
        <v>0</v>
      </c>
      <c r="F14" s="400">
        <v>0</v>
      </c>
      <c r="G14" s="400">
        <v>0</v>
      </c>
    </row>
    <row r="15" spans="1:7" ht="11.25">
      <c r="A15" s="407" t="s">
        <v>792</v>
      </c>
      <c r="B15" s="396"/>
      <c r="C15" s="397">
        <f>C16</f>
        <v>13555</v>
      </c>
      <c r="D15" s="397">
        <f>D16</f>
        <v>0</v>
      </c>
      <c r="E15" s="397">
        <f>E16</f>
        <v>13555</v>
      </c>
      <c r="F15" s="397">
        <f>F16</f>
        <v>0</v>
      </c>
      <c r="G15" s="397">
        <f>G16</f>
        <v>0</v>
      </c>
    </row>
    <row r="16" spans="1:7" ht="44.25" customHeight="1">
      <c r="A16" s="398" t="s">
        <v>793</v>
      </c>
      <c r="B16" s="399">
        <v>2930876.26</v>
      </c>
      <c r="C16" s="400">
        <v>13555</v>
      </c>
      <c r="D16" s="400">
        <v>0</v>
      </c>
      <c r="E16" s="399">
        <v>13555</v>
      </c>
      <c r="F16" s="400">
        <v>0</v>
      </c>
      <c r="G16" s="400">
        <v>0</v>
      </c>
    </row>
    <row r="17" spans="1:7" ht="11.25">
      <c r="A17" s="407" t="s">
        <v>794</v>
      </c>
      <c r="B17" s="396"/>
      <c r="C17" s="402">
        <f>C24+C18+C21+C22+C23+C25</f>
        <v>15597</v>
      </c>
      <c r="D17" s="402">
        <f>D24+D18+D21+D22+D23</f>
        <v>0</v>
      </c>
      <c r="E17" s="402">
        <f>E24+E18+E21+E22+E23+E25</f>
        <v>15597</v>
      </c>
      <c r="F17" s="402">
        <f>F24+F18+F21+F22+F23</f>
        <v>0</v>
      </c>
      <c r="G17" s="402">
        <f>G24+G18+G21+G22+G23</f>
        <v>0</v>
      </c>
    </row>
    <row r="18" spans="1:7" ht="11.25">
      <c r="A18" s="401" t="s">
        <v>795</v>
      </c>
      <c r="B18" s="396">
        <v>85968</v>
      </c>
      <c r="C18" s="397">
        <v>597</v>
      </c>
      <c r="D18" s="397">
        <v>0</v>
      </c>
      <c r="E18" s="397">
        <v>597</v>
      </c>
      <c r="F18" s="397">
        <v>0</v>
      </c>
      <c r="G18" s="397">
        <v>0</v>
      </c>
    </row>
    <row r="19" spans="1:7" ht="11.25">
      <c r="A19" s="401" t="s">
        <v>796</v>
      </c>
      <c r="B19" s="396">
        <v>434008</v>
      </c>
      <c r="C19" s="397">
        <v>0</v>
      </c>
      <c r="D19" s="397">
        <v>0</v>
      </c>
      <c r="E19" s="397">
        <v>0</v>
      </c>
      <c r="F19" s="397">
        <v>0</v>
      </c>
      <c r="G19" s="397">
        <v>0</v>
      </c>
    </row>
    <row r="20" spans="1:7" ht="11.25">
      <c r="A20" s="403" t="s">
        <v>797</v>
      </c>
      <c r="B20" s="396">
        <v>136376.5</v>
      </c>
      <c r="C20" s="397">
        <v>0</v>
      </c>
      <c r="D20" s="397">
        <v>0</v>
      </c>
      <c r="E20" s="397">
        <v>0</v>
      </c>
      <c r="F20" s="397">
        <v>0</v>
      </c>
      <c r="G20" s="397">
        <v>0</v>
      </c>
    </row>
    <row r="21" spans="1:7" ht="11.25">
      <c r="A21" s="401" t="s">
        <v>798</v>
      </c>
      <c r="B21" s="396">
        <v>84020.4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</row>
    <row r="22" spans="1:7" ht="11.25">
      <c r="A22" s="401" t="s">
        <v>799</v>
      </c>
      <c r="B22" s="399">
        <v>271472.1</v>
      </c>
      <c r="C22" s="397">
        <v>0</v>
      </c>
      <c r="D22" s="397">
        <v>0</v>
      </c>
      <c r="E22" s="397">
        <v>0</v>
      </c>
      <c r="F22" s="397">
        <v>0</v>
      </c>
      <c r="G22" s="397">
        <v>0</v>
      </c>
    </row>
    <row r="23" spans="1:7" ht="22.5">
      <c r="A23" s="401" t="s">
        <v>800</v>
      </c>
      <c r="B23" s="399">
        <v>267141</v>
      </c>
      <c r="C23" s="397">
        <v>0</v>
      </c>
      <c r="D23" s="397">
        <v>0</v>
      </c>
      <c r="E23" s="397">
        <v>0</v>
      </c>
      <c r="F23" s="397">
        <v>0</v>
      </c>
      <c r="G23" s="397">
        <v>0</v>
      </c>
    </row>
    <row r="24" spans="1:7" ht="33.75">
      <c r="A24" s="401" t="s">
        <v>801</v>
      </c>
      <c r="B24" s="399">
        <v>283527.62</v>
      </c>
      <c r="C24" s="397">
        <v>0</v>
      </c>
      <c r="D24" s="397">
        <v>0</v>
      </c>
      <c r="E24" s="397">
        <v>0</v>
      </c>
      <c r="F24" s="397">
        <v>0</v>
      </c>
      <c r="G24" s="397">
        <v>0</v>
      </c>
    </row>
    <row r="25" spans="1:7" ht="11.25">
      <c r="A25" s="404" t="s">
        <v>802</v>
      </c>
      <c r="B25" s="405">
        <v>486245</v>
      </c>
      <c r="C25" s="406">
        <v>15000</v>
      </c>
      <c r="D25" s="406">
        <v>0</v>
      </c>
      <c r="E25" s="406">
        <v>15000</v>
      </c>
      <c r="F25" s="406">
        <v>0</v>
      </c>
      <c r="G25" s="397">
        <v>0</v>
      </c>
    </row>
    <row r="26" spans="1:7" ht="14.25" customHeight="1">
      <c r="A26" s="407" t="s">
        <v>803</v>
      </c>
      <c r="B26" s="406"/>
      <c r="C26" s="406">
        <f>C17+C15+C11+C9</f>
        <v>1274930.84</v>
      </c>
      <c r="D26" s="406">
        <f>D17+D15+D11+D9</f>
        <v>0</v>
      </c>
      <c r="E26" s="406">
        <f>E17+E15+E11+E9</f>
        <v>1274930.84</v>
      </c>
      <c r="F26" s="406">
        <f>F17+F15+F11+F9</f>
        <v>0</v>
      </c>
      <c r="G26" s="397">
        <f>G17+G15+G11+G9</f>
        <v>0</v>
      </c>
    </row>
    <row r="27" ht="11.25">
      <c r="A27" s="409" t="s">
        <v>804</v>
      </c>
    </row>
    <row r="28" ht="11.25">
      <c r="A28" s="409"/>
    </row>
    <row r="29" spans="1:5" ht="11.25">
      <c r="A29" s="392" t="s">
        <v>805</v>
      </c>
      <c r="C29" s="392" t="s">
        <v>806</v>
      </c>
      <c r="E29" s="408"/>
    </row>
    <row r="30" spans="1:5" ht="11.25">
      <c r="A30" s="392" t="s">
        <v>867</v>
      </c>
      <c r="C30" s="392" t="s">
        <v>868</v>
      </c>
      <c r="E30" s="408"/>
    </row>
    <row r="33" ht="11.25">
      <c r="A33" s="392" t="s">
        <v>807</v>
      </c>
    </row>
    <row r="34" ht="18.75" customHeight="1">
      <c r="A34" s="392" t="s">
        <v>870</v>
      </c>
    </row>
  </sheetData>
  <mergeCells count="5">
    <mergeCell ref="A4:G4"/>
    <mergeCell ref="A6:A7"/>
    <mergeCell ref="B6:B7"/>
    <mergeCell ref="C6:C7"/>
    <mergeCell ref="D6:F6"/>
  </mergeCells>
  <printOptions/>
  <pageMargins left="0.47" right="0.36" top="0.33" bottom="0.19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31" sqref="E31"/>
    </sheetView>
  </sheetViews>
  <sheetFormatPr defaultColWidth="9.140625" defaultRowHeight="12"/>
  <cols>
    <col min="1" max="1" width="5.7109375" style="5" customWidth="1"/>
    <col min="2" max="2" width="65.00390625" style="5" customWidth="1"/>
    <col min="3" max="3" width="19.7109375" style="5" customWidth="1"/>
    <col min="4" max="4" width="17.28125" style="5" customWidth="1"/>
    <col min="5" max="5" width="20.28125" style="5" customWidth="1"/>
    <col min="6" max="6" width="16.140625" style="5" customWidth="1"/>
    <col min="7" max="7" width="25.421875" style="5" customWidth="1"/>
    <col min="8" max="16384" width="9.28125" style="5" customWidth="1"/>
  </cols>
  <sheetData>
    <row r="1" ht="15">
      <c r="G1" s="133" t="s">
        <v>928</v>
      </c>
    </row>
    <row r="2" spans="1:7" ht="15">
      <c r="A2" s="512" t="s">
        <v>559</v>
      </c>
      <c r="B2" s="512"/>
      <c r="C2" s="512"/>
      <c r="D2" s="512"/>
      <c r="E2" s="512"/>
      <c r="F2" s="512"/>
      <c r="G2" s="512"/>
    </row>
    <row r="3" spans="1:7" ht="15">
      <c r="A3" s="512" t="s">
        <v>605</v>
      </c>
      <c r="B3" s="512"/>
      <c r="C3" s="512"/>
      <c r="D3" s="512"/>
      <c r="E3" s="512"/>
      <c r="F3" s="512"/>
      <c r="G3" s="512"/>
    </row>
    <row r="6" spans="1:7" ht="26.25" customHeight="1">
      <c r="A6" s="302" t="s">
        <v>560</v>
      </c>
      <c r="B6" s="303" t="s">
        <v>561</v>
      </c>
      <c r="C6" s="303" t="s">
        <v>562</v>
      </c>
      <c r="D6" s="303" t="s">
        <v>563</v>
      </c>
      <c r="E6" s="551" t="s">
        <v>606</v>
      </c>
      <c r="F6" s="552"/>
      <c r="G6" s="553"/>
    </row>
    <row r="7" spans="1:7" ht="30.75" customHeight="1">
      <c r="A7" s="304"/>
      <c r="B7" s="304"/>
      <c r="C7" s="305" t="s">
        <v>564</v>
      </c>
      <c r="D7" s="305" t="s">
        <v>565</v>
      </c>
      <c r="E7" s="306" t="s">
        <v>607</v>
      </c>
      <c r="F7" s="307" t="s">
        <v>566</v>
      </c>
      <c r="G7" s="306" t="s">
        <v>567</v>
      </c>
    </row>
    <row r="8" spans="1:7" ht="15">
      <c r="A8" s="13">
        <v>1</v>
      </c>
      <c r="B8" s="335" t="s">
        <v>608</v>
      </c>
      <c r="C8" s="336">
        <v>85968</v>
      </c>
      <c r="D8" s="248">
        <v>42</v>
      </c>
      <c r="E8" s="336">
        <v>4670</v>
      </c>
      <c r="F8" s="337">
        <v>597</v>
      </c>
      <c r="G8" s="336">
        <f>E8+F8</f>
        <v>5267</v>
      </c>
    </row>
    <row r="9" spans="1:7" ht="22.5" customHeight="1">
      <c r="A9" s="13">
        <v>2</v>
      </c>
      <c r="B9" s="335" t="s">
        <v>609</v>
      </c>
      <c r="C9" s="336">
        <v>434008</v>
      </c>
      <c r="D9" s="248">
        <v>46</v>
      </c>
      <c r="E9" s="336">
        <v>13641</v>
      </c>
      <c r="F9" s="248">
        <v>0</v>
      </c>
      <c r="G9" s="336">
        <v>13641</v>
      </c>
    </row>
    <row r="10" spans="1:7" ht="15.75">
      <c r="A10" s="13">
        <v>3</v>
      </c>
      <c r="B10" s="338" t="s">
        <v>610</v>
      </c>
      <c r="C10" s="339" t="s">
        <v>611</v>
      </c>
      <c r="D10" s="248">
        <v>13</v>
      </c>
      <c r="E10" s="336">
        <v>136376.5</v>
      </c>
      <c r="F10" s="248">
        <v>0</v>
      </c>
      <c r="G10" s="336">
        <f>E10</f>
        <v>136376.5</v>
      </c>
    </row>
    <row r="11" spans="1:7" ht="15">
      <c r="A11" s="13">
        <v>4</v>
      </c>
      <c r="B11" s="335" t="s">
        <v>612</v>
      </c>
      <c r="C11" s="308">
        <v>84020.4</v>
      </c>
      <c r="D11" s="248">
        <v>12</v>
      </c>
      <c r="E11" s="336">
        <v>84020.4</v>
      </c>
      <c r="F11" s="340">
        <v>0</v>
      </c>
      <c r="G11" s="336">
        <f>E11</f>
        <v>84020.4</v>
      </c>
    </row>
    <row r="12" spans="1:7" ht="30">
      <c r="A12" s="13">
        <v>5</v>
      </c>
      <c r="B12" s="335" t="s">
        <v>613</v>
      </c>
      <c r="C12" s="336">
        <v>38877375.67</v>
      </c>
      <c r="D12" s="248">
        <v>33</v>
      </c>
      <c r="E12" s="336">
        <v>6391442.91</v>
      </c>
      <c r="F12" s="248">
        <v>0</v>
      </c>
      <c r="G12" s="336">
        <f>E12</f>
        <v>6391442.91</v>
      </c>
    </row>
    <row r="13" spans="1:7" ht="45">
      <c r="A13" s="13">
        <v>6</v>
      </c>
      <c r="B13" s="335" t="s">
        <v>614</v>
      </c>
      <c r="C13" s="336">
        <v>18884558.48</v>
      </c>
      <c r="D13" s="248">
        <v>23</v>
      </c>
      <c r="E13" s="336">
        <v>9442279.24</v>
      </c>
      <c r="F13" s="248">
        <v>0</v>
      </c>
      <c r="G13" s="336">
        <f aca="true" t="shared" si="0" ref="G13:G19">E13</f>
        <v>9442279.24</v>
      </c>
    </row>
    <row r="14" spans="1:7" ht="15">
      <c r="A14" s="13">
        <v>7</v>
      </c>
      <c r="B14" s="335" t="s">
        <v>615</v>
      </c>
      <c r="C14" s="336">
        <v>32445369.75</v>
      </c>
      <c r="D14" s="248">
        <v>23</v>
      </c>
      <c r="E14" s="336">
        <v>16222684.88</v>
      </c>
      <c r="F14" s="340">
        <v>0</v>
      </c>
      <c r="G14" s="336">
        <f t="shared" si="0"/>
        <v>16222684.88</v>
      </c>
    </row>
    <row r="15" spans="1:7" ht="30">
      <c r="A15" s="13">
        <v>8</v>
      </c>
      <c r="B15" s="335" t="s">
        <v>616</v>
      </c>
      <c r="C15" s="336">
        <v>5311878.94</v>
      </c>
      <c r="D15" s="248">
        <v>24</v>
      </c>
      <c r="E15" s="336">
        <v>4066100.1</v>
      </c>
      <c r="F15" s="248">
        <v>1245778.84</v>
      </c>
      <c r="G15" s="336">
        <f>E15+F15</f>
        <v>5311878.94</v>
      </c>
    </row>
    <row r="16" spans="1:7" ht="45">
      <c r="A16" s="13">
        <v>9</v>
      </c>
      <c r="B16" s="335" t="s">
        <v>617</v>
      </c>
      <c r="C16" s="336">
        <v>2930876.26</v>
      </c>
      <c r="D16" s="248">
        <v>18</v>
      </c>
      <c r="E16" s="336">
        <v>574000</v>
      </c>
      <c r="F16" s="336">
        <v>13555</v>
      </c>
      <c r="G16" s="336">
        <f>E16+F16</f>
        <v>587555</v>
      </c>
    </row>
    <row r="17" spans="1:7" ht="15">
      <c r="A17" s="13">
        <v>10</v>
      </c>
      <c r="B17" s="335" t="s">
        <v>618</v>
      </c>
      <c r="C17" s="308">
        <v>271472.1</v>
      </c>
      <c r="D17" s="248">
        <v>11</v>
      </c>
      <c r="E17" s="336">
        <v>271472.1</v>
      </c>
      <c r="F17" s="340">
        <v>0</v>
      </c>
      <c r="G17" s="336">
        <f t="shared" si="0"/>
        <v>271472.1</v>
      </c>
    </row>
    <row r="18" spans="1:7" ht="30">
      <c r="A18" s="13">
        <v>11</v>
      </c>
      <c r="B18" s="335" t="s">
        <v>619</v>
      </c>
      <c r="C18" s="308">
        <v>267141</v>
      </c>
      <c r="D18" s="248">
        <v>11</v>
      </c>
      <c r="E18" s="336">
        <v>267141</v>
      </c>
      <c r="F18" s="248">
        <v>0</v>
      </c>
      <c r="G18" s="336">
        <f t="shared" si="0"/>
        <v>267141</v>
      </c>
    </row>
    <row r="19" spans="1:7" ht="45">
      <c r="A19" s="13">
        <v>12</v>
      </c>
      <c r="B19" s="335" t="s">
        <v>620</v>
      </c>
      <c r="C19" s="308">
        <v>283527.62</v>
      </c>
      <c r="D19" s="248">
        <v>10</v>
      </c>
      <c r="E19" s="336">
        <v>283527.62</v>
      </c>
      <c r="F19" s="340">
        <v>0</v>
      </c>
      <c r="G19" s="336">
        <f t="shared" si="0"/>
        <v>283527.62</v>
      </c>
    </row>
    <row r="20" spans="1:7" ht="15">
      <c r="A20" s="13">
        <v>13</v>
      </c>
      <c r="B20" s="335" t="s">
        <v>729</v>
      </c>
      <c r="C20" s="336">
        <v>486245</v>
      </c>
      <c r="D20" s="248">
        <v>24</v>
      </c>
      <c r="E20" s="336">
        <v>15000</v>
      </c>
      <c r="F20" s="336">
        <v>15000</v>
      </c>
      <c r="G20" s="248">
        <v>0</v>
      </c>
    </row>
    <row r="21" spans="1:7" ht="15">
      <c r="A21" s="13"/>
      <c r="B21" s="341" t="s">
        <v>568</v>
      </c>
      <c r="C21" s="309">
        <f>SUM(C8:C20)</f>
        <v>100362441.22</v>
      </c>
      <c r="D21" s="13"/>
      <c r="E21" s="309">
        <f>SUM(E8:E20)</f>
        <v>37772355.75</v>
      </c>
      <c r="F21" s="309">
        <f>SUM(F8:F20)</f>
        <v>1274930.84</v>
      </c>
      <c r="G21" s="309">
        <f>SUM(G8:G20)</f>
        <v>39017286.589999996</v>
      </c>
    </row>
    <row r="22" spans="3:6" ht="15">
      <c r="C22" s="310"/>
      <c r="F22" s="311"/>
    </row>
    <row r="23" spans="3:6" ht="15">
      <c r="C23" s="310"/>
      <c r="F23" s="311"/>
    </row>
    <row r="24" spans="2:6" ht="15">
      <c r="B24" s="310" t="s">
        <v>730</v>
      </c>
      <c r="F24" s="5" t="s">
        <v>731</v>
      </c>
    </row>
    <row r="25" spans="2:6" ht="15">
      <c r="B25" s="5" t="s">
        <v>869</v>
      </c>
      <c r="F25" s="5" t="s">
        <v>732</v>
      </c>
    </row>
  </sheetData>
  <mergeCells count="3">
    <mergeCell ref="A2:G2"/>
    <mergeCell ref="A3:G3"/>
    <mergeCell ref="E6:G6"/>
  </mergeCells>
  <printOptions/>
  <pageMargins left="0.75" right="0.75" top="0.63" bottom="0.55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45"/>
  <sheetViews>
    <sheetView zoomScalePageLayoutView="0" workbookViewId="0" topLeftCell="B4">
      <selection activeCell="B7" sqref="B7"/>
    </sheetView>
  </sheetViews>
  <sheetFormatPr defaultColWidth="9.140625" defaultRowHeight="12"/>
  <cols>
    <col min="1" max="1" width="3.421875" style="1" customWidth="1"/>
    <col min="2" max="2" width="14.8515625" style="1" customWidth="1"/>
    <col min="3" max="3" width="82.8515625" style="1" customWidth="1"/>
    <col min="4" max="5" width="18.421875" style="1" customWidth="1"/>
    <col min="6" max="16384" width="9.28125" style="1" customWidth="1"/>
  </cols>
  <sheetData>
    <row r="2" ht="14.25">
      <c r="D2" s="270" t="s">
        <v>810</v>
      </c>
    </row>
    <row r="3" spans="2:5" ht="20.25">
      <c r="B3" s="556" t="s">
        <v>189</v>
      </c>
      <c r="C3" s="556"/>
      <c r="D3" s="556"/>
      <c r="E3" s="556"/>
    </row>
    <row r="4" spans="2:4" ht="20.25">
      <c r="B4" s="172"/>
      <c r="C4" s="172"/>
      <c r="D4" s="172"/>
    </row>
    <row r="5" spans="2:5" ht="18.75">
      <c r="B5" s="557" t="s">
        <v>89</v>
      </c>
      <c r="C5" s="557"/>
      <c r="D5" s="557"/>
      <c r="E5" s="557"/>
    </row>
    <row r="6" spans="2:5" ht="18.75">
      <c r="B6" s="557" t="s">
        <v>118</v>
      </c>
      <c r="C6" s="557"/>
      <c r="D6" s="557"/>
      <c r="E6" s="557"/>
    </row>
    <row r="7" spans="2:5" ht="18.75">
      <c r="B7" s="170"/>
      <c r="C7" s="170"/>
      <c r="D7" s="170"/>
      <c r="E7" s="170"/>
    </row>
    <row r="8" spans="2:5" ht="18" customHeight="1" thickBot="1">
      <c r="B8" s="558"/>
      <c r="C8" s="558"/>
      <c r="D8" s="558"/>
      <c r="E8" s="558"/>
    </row>
    <row r="9" spans="2:5" ht="24" customHeight="1" thickBot="1">
      <c r="B9" s="423"/>
      <c r="C9" s="424"/>
      <c r="D9" s="430" t="s">
        <v>573</v>
      </c>
      <c r="E9" s="431" t="s">
        <v>574</v>
      </c>
    </row>
    <row r="10" spans="2:5" ht="20.25" customHeight="1" thickBot="1">
      <c r="B10" s="559" t="s">
        <v>84</v>
      </c>
      <c r="C10" s="560"/>
      <c r="D10" s="416">
        <f>D11+D12</f>
        <v>627500</v>
      </c>
      <c r="E10" s="264">
        <f>E11+E12</f>
        <v>622500</v>
      </c>
    </row>
    <row r="11" spans="2:5" ht="20.25" customHeight="1">
      <c r="B11" s="251" t="s">
        <v>650</v>
      </c>
      <c r="C11" s="252"/>
      <c r="D11" s="417">
        <v>583500</v>
      </c>
      <c r="E11" s="253">
        <v>537500</v>
      </c>
    </row>
    <row r="12" spans="2:5" ht="20.25" customHeight="1" thickBot="1">
      <c r="B12" s="297" t="s">
        <v>103</v>
      </c>
      <c r="C12" s="296"/>
      <c r="D12" s="418">
        <v>44000</v>
      </c>
      <c r="E12" s="249">
        <v>85000</v>
      </c>
    </row>
    <row r="13" spans="2:5" ht="20.25" customHeight="1" thickBot="1">
      <c r="B13" s="265" t="s">
        <v>85</v>
      </c>
      <c r="C13" s="266"/>
      <c r="D13" s="419">
        <f>D14+D20+D28+D29+D30</f>
        <v>532500</v>
      </c>
      <c r="E13" s="267">
        <f>E14+E20+E28+E29+E30</f>
        <v>537500</v>
      </c>
    </row>
    <row r="14" spans="2:5" ht="20.25" customHeight="1">
      <c r="B14" s="554" t="s">
        <v>87</v>
      </c>
      <c r="C14" s="555"/>
      <c r="D14" s="420">
        <f>D15+D16+D17+D19+D18</f>
        <v>152500</v>
      </c>
      <c r="E14" s="263">
        <f>E15+E16+E17+E19+E18</f>
        <v>172500</v>
      </c>
    </row>
    <row r="15" spans="2:14" ht="18.75" customHeight="1">
      <c r="B15" s="262" t="s">
        <v>71</v>
      </c>
      <c r="C15" s="254" t="s">
        <v>93</v>
      </c>
      <c r="D15" s="421">
        <v>30000</v>
      </c>
      <c r="E15" s="255">
        <v>30000</v>
      </c>
      <c r="F15" s="26"/>
      <c r="G15" s="26"/>
      <c r="H15" s="26"/>
      <c r="I15" s="26"/>
      <c r="J15" s="26"/>
      <c r="K15" s="26"/>
      <c r="L15" s="26"/>
      <c r="M15" s="26"/>
      <c r="N15" s="26"/>
    </row>
    <row r="16" spans="2:14" ht="18.75" customHeight="1">
      <c r="B16" s="262" t="s">
        <v>71</v>
      </c>
      <c r="C16" s="254" t="s">
        <v>536</v>
      </c>
      <c r="D16" s="421">
        <v>60000</v>
      </c>
      <c r="E16" s="255">
        <v>60000</v>
      </c>
      <c r="F16" s="26"/>
      <c r="G16" s="26"/>
      <c r="H16" s="26"/>
      <c r="I16" s="26"/>
      <c r="J16" s="26"/>
      <c r="K16" s="26"/>
      <c r="L16" s="26"/>
      <c r="M16" s="26"/>
      <c r="N16" s="26"/>
    </row>
    <row r="17" spans="2:5" ht="18.75" customHeight="1">
      <c r="B17" s="262" t="s">
        <v>71</v>
      </c>
      <c r="C17" s="254" t="s">
        <v>88</v>
      </c>
      <c r="D17" s="421">
        <v>60000</v>
      </c>
      <c r="E17" s="255">
        <v>80000</v>
      </c>
    </row>
    <row r="18" spans="2:5" ht="18.75" customHeight="1" hidden="1">
      <c r="B18" s="262" t="s">
        <v>71</v>
      </c>
      <c r="C18" s="254" t="s">
        <v>332</v>
      </c>
      <c r="D18" s="421"/>
      <c r="E18" s="255"/>
    </row>
    <row r="19" spans="2:5" ht="18.75" customHeight="1">
      <c r="B19" s="262" t="s">
        <v>71</v>
      </c>
      <c r="C19" s="254" t="s">
        <v>72</v>
      </c>
      <c r="D19" s="421">
        <v>2500</v>
      </c>
      <c r="E19" s="255">
        <v>2500</v>
      </c>
    </row>
    <row r="20" spans="2:5" ht="20.25" customHeight="1">
      <c r="B20" s="259" t="s">
        <v>86</v>
      </c>
      <c r="C20" s="256"/>
      <c r="D20" s="418">
        <f>D21+D22+D23+D24+D25+D27+D26</f>
        <v>245000</v>
      </c>
      <c r="E20" s="249">
        <f>E21+E22+E23+E24+E25+E27+E26</f>
        <v>220000</v>
      </c>
    </row>
    <row r="21" spans="2:5" ht="18" customHeight="1">
      <c r="B21" s="262" t="s">
        <v>71</v>
      </c>
      <c r="C21" s="257" t="s">
        <v>83</v>
      </c>
      <c r="D21" s="422">
        <v>10000</v>
      </c>
      <c r="E21" s="250">
        <v>10000</v>
      </c>
    </row>
    <row r="22" spans="2:5" ht="18" customHeight="1">
      <c r="B22" s="262" t="s">
        <v>71</v>
      </c>
      <c r="C22" s="257" t="s">
        <v>312</v>
      </c>
      <c r="D22" s="422">
        <v>70000</v>
      </c>
      <c r="E22" s="250">
        <v>70000</v>
      </c>
    </row>
    <row r="23" spans="2:5" ht="18" customHeight="1">
      <c r="B23" s="262" t="s">
        <v>71</v>
      </c>
      <c r="C23" s="257" t="s">
        <v>537</v>
      </c>
      <c r="D23" s="422">
        <v>50000</v>
      </c>
      <c r="E23" s="250">
        <v>25000</v>
      </c>
    </row>
    <row r="24" spans="2:5" ht="18" customHeight="1">
      <c r="B24" s="262" t="s">
        <v>71</v>
      </c>
      <c r="C24" s="257" t="s">
        <v>538</v>
      </c>
      <c r="D24" s="422">
        <v>50000</v>
      </c>
      <c r="E24" s="250">
        <v>50000</v>
      </c>
    </row>
    <row r="25" spans="2:5" ht="18" customHeight="1">
      <c r="B25" s="262" t="s">
        <v>71</v>
      </c>
      <c r="C25" s="257" t="s">
        <v>503</v>
      </c>
      <c r="D25" s="422">
        <v>25000</v>
      </c>
      <c r="E25" s="250">
        <v>25000</v>
      </c>
    </row>
    <row r="26" spans="2:5" ht="18" customHeight="1">
      <c r="B26" s="262" t="s">
        <v>71</v>
      </c>
      <c r="C26" s="257" t="s">
        <v>539</v>
      </c>
      <c r="D26" s="422">
        <v>30000</v>
      </c>
      <c r="E26" s="250">
        <v>30000</v>
      </c>
    </row>
    <row r="27" spans="2:5" ht="18" customHeight="1">
      <c r="B27" s="262" t="s">
        <v>71</v>
      </c>
      <c r="C27" s="257" t="s">
        <v>540</v>
      </c>
      <c r="D27" s="422">
        <v>10000</v>
      </c>
      <c r="E27" s="250">
        <v>10000</v>
      </c>
    </row>
    <row r="28" spans="2:5" ht="20.25" customHeight="1">
      <c r="B28" s="259" t="s">
        <v>91</v>
      </c>
      <c r="C28" s="256"/>
      <c r="D28" s="418">
        <v>5000</v>
      </c>
      <c r="E28" s="249">
        <v>10000</v>
      </c>
    </row>
    <row r="29" spans="2:5" ht="20.25" customHeight="1">
      <c r="B29" s="260" t="s">
        <v>102</v>
      </c>
      <c r="C29" s="258"/>
      <c r="D29" s="418">
        <v>100000</v>
      </c>
      <c r="E29" s="249">
        <v>100000</v>
      </c>
    </row>
    <row r="30" spans="2:5" ht="20.25" customHeight="1" thickBot="1">
      <c r="B30" s="259" t="s">
        <v>90</v>
      </c>
      <c r="C30" s="258"/>
      <c r="D30" s="418">
        <v>30000</v>
      </c>
      <c r="E30" s="249">
        <v>35000</v>
      </c>
    </row>
    <row r="31" spans="2:5" ht="20.25" customHeight="1" thickBot="1">
      <c r="B31" s="268" t="s">
        <v>273</v>
      </c>
      <c r="C31" s="269"/>
      <c r="D31" s="419">
        <f>D10+D13</f>
        <v>1160000</v>
      </c>
      <c r="E31" s="267">
        <f>E10+E13</f>
        <v>1160000</v>
      </c>
    </row>
    <row r="32" spans="2:5" s="52" customFormat="1" ht="15.75" hidden="1">
      <c r="B32" s="54"/>
      <c r="C32" s="237" t="s">
        <v>64</v>
      </c>
      <c r="D32" s="237"/>
      <c r="E32" s="238" t="e">
        <f>E17+#REF!+#REF!+#REF!+#REF!+#REF!+#REF!+#REF!</f>
        <v>#REF!</v>
      </c>
    </row>
    <row r="33" spans="2:5" s="52" customFormat="1" ht="15.75" hidden="1">
      <c r="B33" s="54"/>
      <c r="C33" s="230" t="s">
        <v>65</v>
      </c>
      <c r="D33" s="230"/>
      <c r="E33" s="231" t="e">
        <f>E31-E32</f>
        <v>#REF!</v>
      </c>
    </row>
    <row r="34" spans="2:5" s="26" customFormat="1" ht="15.75">
      <c r="B34" s="53"/>
      <c r="C34" s="54"/>
      <c r="D34" s="54"/>
      <c r="E34" s="298"/>
    </row>
    <row r="35" spans="2:5" s="26" customFormat="1" ht="15.75">
      <c r="B35" s="53"/>
      <c r="C35" s="54"/>
      <c r="D35" s="54"/>
      <c r="E35" s="298"/>
    </row>
    <row r="36" spans="2:4" s="26" customFormat="1" ht="15.75">
      <c r="B36" s="53"/>
      <c r="C36" s="54"/>
      <c r="D36" s="54"/>
    </row>
    <row r="37" spans="3:6" ht="14.25">
      <c r="C37" s="261" t="s">
        <v>69</v>
      </c>
      <c r="D37" s="261"/>
      <c r="F37" s="130"/>
    </row>
    <row r="38" spans="3:6" ht="14.25">
      <c r="C38" s="261" t="s">
        <v>70</v>
      </c>
      <c r="D38" s="261"/>
      <c r="F38" s="130"/>
    </row>
    <row r="39" ht="11.25"/>
    <row r="40" ht="15.75">
      <c r="B40" s="40"/>
    </row>
    <row r="41" ht="15.75">
      <c r="B41" s="40"/>
    </row>
    <row r="42" ht="15.75">
      <c r="B42" s="40"/>
    </row>
    <row r="43" ht="15.75">
      <c r="B43" s="40"/>
    </row>
    <row r="44" ht="15.75">
      <c r="B44" s="40"/>
    </row>
    <row r="45" ht="15.75">
      <c r="B45" s="40"/>
    </row>
  </sheetData>
  <sheetProtection/>
  <mergeCells count="6">
    <mergeCell ref="B14:C14"/>
    <mergeCell ref="B3:E3"/>
    <mergeCell ref="B5:E5"/>
    <mergeCell ref="B8:E8"/>
    <mergeCell ref="B10:C10"/>
    <mergeCell ref="B6:E6"/>
  </mergeCells>
  <printOptions/>
  <pageMargins left="0.2" right="0.17" top="0.61" bottom="0.17" header="0.22" footer="0.1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42"/>
  <sheetViews>
    <sheetView zoomScalePageLayoutView="0" workbookViewId="0" topLeftCell="B1">
      <selection activeCell="L25" sqref="L25"/>
    </sheetView>
  </sheetViews>
  <sheetFormatPr defaultColWidth="9.140625" defaultRowHeight="12"/>
  <cols>
    <col min="1" max="1" width="1.7109375" style="1" customWidth="1"/>
    <col min="2" max="2" width="12.7109375" style="1" customWidth="1"/>
    <col min="3" max="3" width="74.7109375" style="1" customWidth="1"/>
    <col min="4" max="5" width="19.00390625" style="1" customWidth="1"/>
    <col min="6" max="16384" width="9.28125" style="1" customWidth="1"/>
  </cols>
  <sheetData>
    <row r="2" ht="14.25">
      <c r="D2" s="270" t="s">
        <v>809</v>
      </c>
    </row>
    <row r="3" spans="2:5" ht="20.25">
      <c r="B3" s="556" t="s">
        <v>189</v>
      </c>
      <c r="C3" s="556"/>
      <c r="D3" s="556"/>
      <c r="E3" s="556"/>
    </row>
    <row r="4" spans="2:4" ht="20.25">
      <c r="B4" s="172"/>
      <c r="C4" s="172"/>
      <c r="D4" s="172"/>
    </row>
    <row r="5" spans="2:5" ht="18.75">
      <c r="B5" s="557" t="s">
        <v>92</v>
      </c>
      <c r="C5" s="557"/>
      <c r="D5" s="557"/>
      <c r="E5" s="557"/>
    </row>
    <row r="6" spans="2:5" ht="18" customHeight="1">
      <c r="B6" s="563" t="s">
        <v>118</v>
      </c>
      <c r="C6" s="563"/>
      <c r="D6" s="563"/>
      <c r="E6" s="563"/>
    </row>
    <row r="7" spans="2:5" ht="18" customHeight="1">
      <c r="B7" s="271"/>
      <c r="C7" s="271"/>
      <c r="D7" s="271"/>
      <c r="E7" s="271"/>
    </row>
    <row r="8" spans="2:4" ht="18" customHeight="1" thickBot="1">
      <c r="B8" s="170"/>
      <c r="C8" s="170"/>
      <c r="D8" s="170"/>
    </row>
    <row r="9" spans="2:5" ht="21.75" customHeight="1" thickBot="1">
      <c r="B9" s="564"/>
      <c r="C9" s="565"/>
      <c r="D9" s="312" t="s">
        <v>573</v>
      </c>
      <c r="E9" s="312" t="s">
        <v>574</v>
      </c>
    </row>
    <row r="10" spans="2:5" ht="21.75" customHeight="1" thickBot="1">
      <c r="B10" s="561" t="s">
        <v>96</v>
      </c>
      <c r="C10" s="562"/>
      <c r="D10" s="313">
        <f>D11+D12+D13+D14+D15+D16+D19+D17+D18</f>
        <v>36500</v>
      </c>
      <c r="E10" s="313">
        <f>E11+E12+E13+E14+E15+E16+E19+E17+E18</f>
        <v>44000</v>
      </c>
    </row>
    <row r="11" spans="2:5" ht="21.75" customHeight="1">
      <c r="B11" s="276" t="s">
        <v>71</v>
      </c>
      <c r="C11" s="320" t="s">
        <v>94</v>
      </c>
      <c r="D11" s="426">
        <v>10000</v>
      </c>
      <c r="E11" s="314">
        <v>10000</v>
      </c>
    </row>
    <row r="12" spans="2:5" ht="21.75" customHeight="1">
      <c r="B12" s="277" t="s">
        <v>71</v>
      </c>
      <c r="C12" s="321" t="s">
        <v>542</v>
      </c>
      <c r="D12" s="427">
        <v>15000</v>
      </c>
      <c r="E12" s="315">
        <v>15000</v>
      </c>
    </row>
    <row r="13" spans="2:5" ht="21.75" customHeight="1">
      <c r="B13" s="277" t="s">
        <v>71</v>
      </c>
      <c r="C13" s="322" t="s">
        <v>98</v>
      </c>
      <c r="D13" s="427">
        <v>3500</v>
      </c>
      <c r="E13" s="315">
        <v>3500</v>
      </c>
    </row>
    <row r="14" spans="2:5" ht="21.75" customHeight="1">
      <c r="B14" s="277" t="s">
        <v>71</v>
      </c>
      <c r="C14" s="322" t="s">
        <v>541</v>
      </c>
      <c r="D14" s="427">
        <v>2000</v>
      </c>
      <c r="E14" s="315">
        <v>2000</v>
      </c>
    </row>
    <row r="15" spans="2:5" ht="21.75" customHeight="1">
      <c r="B15" s="277" t="s">
        <v>71</v>
      </c>
      <c r="C15" s="322" t="s">
        <v>97</v>
      </c>
      <c r="D15" s="427">
        <v>2000</v>
      </c>
      <c r="E15" s="315">
        <v>2000</v>
      </c>
    </row>
    <row r="16" spans="2:5" ht="21.75" customHeight="1">
      <c r="B16" s="277" t="s">
        <v>71</v>
      </c>
      <c r="C16" s="322" t="s">
        <v>99</v>
      </c>
      <c r="D16" s="427">
        <v>2000</v>
      </c>
      <c r="E16" s="315">
        <v>2000</v>
      </c>
    </row>
    <row r="17" spans="2:5" ht="21.75" customHeight="1">
      <c r="B17" s="277" t="s">
        <v>71</v>
      </c>
      <c r="C17" s="322" t="s">
        <v>571</v>
      </c>
      <c r="D17" s="427"/>
      <c r="E17" s="315">
        <v>3500</v>
      </c>
    </row>
    <row r="18" spans="2:5" ht="21.75" customHeight="1">
      <c r="B18" s="277" t="s">
        <v>71</v>
      </c>
      <c r="C18" s="322" t="s">
        <v>572</v>
      </c>
      <c r="D18" s="425"/>
      <c r="E18" s="315">
        <v>4000</v>
      </c>
    </row>
    <row r="19" spans="2:5" ht="21.75" customHeight="1">
      <c r="B19" s="277" t="s">
        <v>71</v>
      </c>
      <c r="C19" s="322" t="s">
        <v>100</v>
      </c>
      <c r="D19" s="427">
        <v>2000</v>
      </c>
      <c r="E19" s="315">
        <v>2000</v>
      </c>
    </row>
    <row r="20" spans="2:5" ht="21.75" customHeight="1">
      <c r="B20" s="272" t="s">
        <v>101</v>
      </c>
      <c r="C20" s="323"/>
      <c r="D20" s="316">
        <f>D21+D22+D23+D24+D25+D26+D27</f>
        <v>106120</v>
      </c>
      <c r="E20" s="316">
        <f>E21+E22+E23+E24+E25+E26+E27</f>
        <v>101000</v>
      </c>
    </row>
    <row r="21" spans="2:5" ht="21.75" customHeight="1">
      <c r="B21" s="274" t="s">
        <v>71</v>
      </c>
      <c r="C21" s="324" t="s">
        <v>95</v>
      </c>
      <c r="D21" s="428">
        <v>43500</v>
      </c>
      <c r="E21" s="317">
        <v>33950</v>
      </c>
    </row>
    <row r="22" spans="2:5" ht="21.75" customHeight="1">
      <c r="B22" s="275" t="s">
        <v>71</v>
      </c>
      <c r="C22" s="324" t="s">
        <v>305</v>
      </c>
      <c r="D22" s="429">
        <v>9000</v>
      </c>
      <c r="E22" s="318">
        <v>10000</v>
      </c>
    </row>
    <row r="23" spans="2:5" ht="21.75" customHeight="1">
      <c r="B23" s="275" t="s">
        <v>71</v>
      </c>
      <c r="C23" s="324" t="s">
        <v>306</v>
      </c>
      <c r="D23" s="429">
        <v>10000</v>
      </c>
      <c r="E23" s="318">
        <v>12000</v>
      </c>
    </row>
    <row r="24" spans="2:5" ht="21.75" customHeight="1">
      <c r="B24" s="275" t="s">
        <v>71</v>
      </c>
      <c r="C24" s="324" t="s">
        <v>307</v>
      </c>
      <c r="D24" s="429">
        <v>7000</v>
      </c>
      <c r="E24" s="318">
        <v>7000</v>
      </c>
    </row>
    <row r="25" spans="2:5" ht="21.75" customHeight="1">
      <c r="B25" s="275" t="s">
        <v>71</v>
      </c>
      <c r="C25" s="324" t="s">
        <v>308</v>
      </c>
      <c r="D25" s="429">
        <v>8760</v>
      </c>
      <c r="E25" s="318">
        <v>8760</v>
      </c>
    </row>
    <row r="26" spans="2:5" ht="21.75" customHeight="1">
      <c r="B26" s="275" t="s">
        <v>71</v>
      </c>
      <c r="C26" s="324" t="s">
        <v>309</v>
      </c>
      <c r="D26" s="429">
        <v>19530</v>
      </c>
      <c r="E26" s="318">
        <v>19530</v>
      </c>
    </row>
    <row r="27" spans="2:5" ht="21.75" customHeight="1" thickBot="1">
      <c r="B27" s="275" t="s">
        <v>71</v>
      </c>
      <c r="C27" s="325" t="s">
        <v>311</v>
      </c>
      <c r="D27" s="429">
        <v>8330</v>
      </c>
      <c r="E27" s="318">
        <v>9760</v>
      </c>
    </row>
    <row r="28" spans="2:8" ht="21.75" customHeight="1" thickBot="1">
      <c r="B28" s="273" t="s">
        <v>273</v>
      </c>
      <c r="C28" s="326"/>
      <c r="D28" s="319">
        <f>D10+D20</f>
        <v>142620</v>
      </c>
      <c r="E28" s="319">
        <f>E10+E20</f>
        <v>145000</v>
      </c>
      <c r="H28" s="334"/>
    </row>
    <row r="29" spans="2:5" s="52" customFormat="1" ht="15.75" hidden="1">
      <c r="B29" s="54"/>
      <c r="C29" s="237" t="s">
        <v>64</v>
      </c>
      <c r="D29" s="237"/>
      <c r="E29" s="238" t="e">
        <f>#REF!+E20+E22+E23+E24+E25+E26+E27</f>
        <v>#REF!</v>
      </c>
    </row>
    <row r="30" spans="2:5" s="52" customFormat="1" ht="15.75" hidden="1">
      <c r="B30" s="54"/>
      <c r="C30" s="230" t="s">
        <v>65</v>
      </c>
      <c r="D30" s="230"/>
      <c r="E30" s="231" t="e">
        <f>E28-E29</f>
        <v>#REF!</v>
      </c>
    </row>
    <row r="31" spans="2:4" s="26" customFormat="1" ht="15.75">
      <c r="B31" s="53"/>
      <c r="C31" s="54"/>
      <c r="D31" s="54"/>
    </row>
    <row r="32" spans="2:4" s="26" customFormat="1" ht="15.75">
      <c r="B32" s="53"/>
      <c r="C32" s="54"/>
      <c r="D32" s="54"/>
    </row>
    <row r="33" spans="2:4" s="26" customFormat="1" ht="15.75">
      <c r="B33" s="53"/>
      <c r="C33" s="54"/>
      <c r="D33" s="54"/>
    </row>
    <row r="34" spans="3:6" ht="12.75">
      <c r="C34" s="278" t="s">
        <v>69</v>
      </c>
      <c r="D34" s="278"/>
      <c r="F34" s="130"/>
    </row>
    <row r="35" spans="3:6" ht="12.75">
      <c r="C35" s="278" t="s">
        <v>104</v>
      </c>
      <c r="D35" s="278"/>
      <c r="F35" s="130"/>
    </row>
    <row r="36" spans="3:4" ht="12.75">
      <c r="C36" s="278"/>
      <c r="D36" s="278"/>
    </row>
    <row r="37" ht="15.75">
      <c r="B37" s="40"/>
    </row>
    <row r="38" ht="15.75">
      <c r="B38" s="40"/>
    </row>
    <row r="39" ht="15.75">
      <c r="B39" s="40"/>
    </row>
    <row r="40" ht="15.75">
      <c r="B40" s="40"/>
    </row>
    <row r="41" ht="15.75">
      <c r="B41" s="40"/>
    </row>
    <row r="42" ht="15.75">
      <c r="B42" s="40"/>
    </row>
  </sheetData>
  <sheetProtection/>
  <mergeCells count="5">
    <mergeCell ref="B10:C10"/>
    <mergeCell ref="B3:E3"/>
    <mergeCell ref="B5:E5"/>
    <mergeCell ref="B6:E6"/>
    <mergeCell ref="B9:C9"/>
  </mergeCells>
  <printOptions/>
  <pageMargins left="0.16" right="0.22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48" sqref="I48"/>
    </sheetView>
  </sheetViews>
  <sheetFormatPr defaultColWidth="9.140625" defaultRowHeight="12"/>
  <cols>
    <col min="1" max="1" width="72.00390625" style="0" customWidth="1"/>
    <col min="2" max="2" width="19.7109375" style="0" customWidth="1"/>
    <col min="3" max="3" width="19.28125" style="0" customWidth="1"/>
  </cols>
  <sheetData>
    <row r="1" spans="1:3" ht="14.25">
      <c r="A1" s="512" t="s">
        <v>280</v>
      </c>
      <c r="B1" s="512"/>
      <c r="C1" s="512"/>
    </row>
    <row r="2" spans="1:3" ht="15">
      <c r="A2" s="5"/>
      <c r="B2" s="5"/>
      <c r="C2" s="5"/>
    </row>
    <row r="3" spans="1:3" ht="15">
      <c r="A3" s="5"/>
      <c r="B3" s="5"/>
      <c r="C3" s="157" t="s">
        <v>813</v>
      </c>
    </row>
    <row r="4" spans="1:3" ht="15">
      <c r="A4" s="5"/>
      <c r="B4" s="5"/>
      <c r="C4" s="5"/>
    </row>
    <row r="5" spans="1:3" ht="12.75">
      <c r="A5" s="568" t="s">
        <v>119</v>
      </c>
      <c r="B5" s="568"/>
      <c r="C5" s="568"/>
    </row>
    <row r="6" spans="1:2" ht="12" thickBot="1">
      <c r="A6" s="37"/>
      <c r="B6" s="37"/>
    </row>
    <row r="7" spans="1:3" ht="46.5" customHeight="1">
      <c r="A7" s="38" t="s">
        <v>293</v>
      </c>
      <c r="B7" s="566" t="s">
        <v>573</v>
      </c>
      <c r="C7" s="566" t="s">
        <v>574</v>
      </c>
    </row>
    <row r="8" spans="1:3" ht="12" customHeight="1" thickBot="1">
      <c r="A8" s="39"/>
      <c r="B8" s="567"/>
      <c r="C8" s="567"/>
    </row>
    <row r="9" spans="1:3" ht="13.5" thickBot="1">
      <c r="A9" s="181" t="s">
        <v>285</v>
      </c>
      <c r="B9" s="177">
        <f>B10+B11+B12</f>
        <v>5321</v>
      </c>
      <c r="C9" s="177">
        <f>C10+C11+C12</f>
        <v>12911</v>
      </c>
    </row>
    <row r="10" spans="1:3" ht="12.75">
      <c r="A10" s="182" t="s">
        <v>543</v>
      </c>
      <c r="B10" s="240">
        <v>2000</v>
      </c>
      <c r="C10" s="240">
        <v>5000</v>
      </c>
    </row>
    <row r="11" spans="1:3" ht="12.75">
      <c r="A11" s="183" t="s">
        <v>544</v>
      </c>
      <c r="B11" s="241">
        <v>2500</v>
      </c>
      <c r="C11" s="241">
        <v>1500</v>
      </c>
    </row>
    <row r="12" spans="1:3" ht="13.5" thickBot="1">
      <c r="A12" s="184" t="s">
        <v>319</v>
      </c>
      <c r="B12" s="242">
        <v>821</v>
      </c>
      <c r="C12" s="242">
        <v>6411</v>
      </c>
    </row>
    <row r="13" spans="1:3" ht="13.5" thickBot="1">
      <c r="A13" s="181" t="s">
        <v>286</v>
      </c>
      <c r="B13" s="177">
        <f>B14+B19+B27+B20+B22+B23+B24+B26+B25</f>
        <v>40000</v>
      </c>
      <c r="C13" s="177">
        <f>C14+C19+C27+C20+C22+C23+C24+C26+C25+C21</f>
        <v>74000</v>
      </c>
    </row>
    <row r="14" spans="1:3" ht="12.75">
      <c r="A14" s="183" t="s">
        <v>518</v>
      </c>
      <c r="B14" s="241">
        <v>7000</v>
      </c>
      <c r="C14" s="241">
        <v>15000</v>
      </c>
    </row>
    <row r="15" spans="1:3" ht="12.75" hidden="1">
      <c r="A15" s="183" t="s">
        <v>287</v>
      </c>
      <c r="B15" s="241"/>
      <c r="C15" s="241"/>
    </row>
    <row r="16" spans="1:3" ht="12.75" hidden="1">
      <c r="A16" s="183" t="s">
        <v>288</v>
      </c>
      <c r="B16" s="241"/>
      <c r="C16" s="241"/>
    </row>
    <row r="17" spans="1:3" ht="12.75" hidden="1">
      <c r="A17" s="183" t="s">
        <v>501</v>
      </c>
      <c r="B17" s="241"/>
      <c r="C17" s="241"/>
    </row>
    <row r="18" spans="1:3" ht="12.75" hidden="1">
      <c r="A18" s="183" t="s">
        <v>502</v>
      </c>
      <c r="B18" s="241"/>
      <c r="C18" s="241"/>
    </row>
    <row r="19" spans="1:3" ht="12.75">
      <c r="A19" s="183" t="s">
        <v>514</v>
      </c>
      <c r="B19" s="241">
        <v>3000</v>
      </c>
      <c r="C19" s="241">
        <v>9000</v>
      </c>
    </row>
    <row r="20" spans="1:3" ht="12.75" hidden="1">
      <c r="A20" s="183" t="s">
        <v>545</v>
      </c>
      <c r="B20" s="241"/>
      <c r="C20" s="241"/>
    </row>
    <row r="21" spans="1:3" ht="12.75">
      <c r="A21" s="183" t="s">
        <v>595</v>
      </c>
      <c r="B21" s="241"/>
      <c r="C21" s="241">
        <v>50000</v>
      </c>
    </row>
    <row r="22" spans="1:3" ht="12.75" hidden="1">
      <c r="A22" s="183" t="s">
        <v>67</v>
      </c>
      <c r="B22" s="241"/>
      <c r="C22" s="241"/>
    </row>
    <row r="23" spans="1:3" ht="12.75" hidden="1">
      <c r="A23" s="183" t="s">
        <v>330</v>
      </c>
      <c r="B23" s="241"/>
      <c r="C23" s="241"/>
    </row>
    <row r="24" spans="1:3" ht="12.75">
      <c r="A24" s="183" t="s">
        <v>546</v>
      </c>
      <c r="B24" s="241">
        <v>5000</v>
      </c>
      <c r="C24" s="241"/>
    </row>
    <row r="25" spans="1:3" ht="13.5" thickBot="1">
      <c r="A25" s="183" t="s">
        <v>547</v>
      </c>
      <c r="B25" s="241">
        <v>25000</v>
      </c>
      <c r="C25" s="241"/>
    </row>
    <row r="26" spans="1:3" ht="12.75" hidden="1">
      <c r="A26" s="183" t="s">
        <v>331</v>
      </c>
      <c r="B26" s="241"/>
      <c r="C26" s="241"/>
    </row>
    <row r="27" spans="1:6" ht="13.5" hidden="1" thickBot="1">
      <c r="A27" s="232" t="s">
        <v>66</v>
      </c>
      <c r="B27" s="243"/>
      <c r="C27" s="243"/>
      <c r="F27" s="301"/>
    </row>
    <row r="28" spans="1:3" ht="13.5" thickBot="1">
      <c r="A28" s="181" t="s">
        <v>289</v>
      </c>
      <c r="B28" s="177">
        <f>B29+B30+B31+B32+B33+B34+B35+B36+B37+B38+B39+B41</f>
        <v>100000</v>
      </c>
      <c r="C28" s="177">
        <f>C29+C30+C31+C32+C33+C34+C35+C36+C37+C38+C39+C41</f>
        <v>107500</v>
      </c>
    </row>
    <row r="29" spans="1:3" ht="12.75">
      <c r="A29" s="211" t="s">
        <v>290</v>
      </c>
      <c r="B29" s="244">
        <v>5000</v>
      </c>
      <c r="C29" s="244">
        <v>5000</v>
      </c>
    </row>
    <row r="30" spans="1:3" ht="12.75">
      <c r="A30" s="183" t="s">
        <v>524</v>
      </c>
      <c r="B30" s="241">
        <v>30000</v>
      </c>
      <c r="C30" s="241">
        <v>30000</v>
      </c>
    </row>
    <row r="31" spans="1:3" ht="12.75">
      <c r="A31" s="183" t="s">
        <v>525</v>
      </c>
      <c r="B31" s="241"/>
      <c r="C31" s="241"/>
    </row>
    <row r="32" spans="1:3" ht="12.75">
      <c r="A32" s="183" t="s">
        <v>291</v>
      </c>
      <c r="B32" s="241"/>
      <c r="C32" s="241">
        <v>4500</v>
      </c>
    </row>
    <row r="33" spans="1:3" ht="12.75">
      <c r="A33" s="183" t="s">
        <v>292</v>
      </c>
      <c r="B33" s="241">
        <v>30000</v>
      </c>
      <c r="C33" s="241">
        <v>30000</v>
      </c>
    </row>
    <row r="34" spans="1:3" ht="12.75">
      <c r="A34" s="183" t="s">
        <v>16</v>
      </c>
      <c r="B34" s="241">
        <v>5000</v>
      </c>
      <c r="C34" s="241">
        <v>5000</v>
      </c>
    </row>
    <row r="35" spans="1:3" ht="12.75">
      <c r="A35" s="183" t="s">
        <v>17</v>
      </c>
      <c r="B35" s="241">
        <v>10000</v>
      </c>
      <c r="C35" s="241">
        <v>10000</v>
      </c>
    </row>
    <row r="36" spans="1:3" ht="12.75">
      <c r="A36" s="183" t="s">
        <v>33</v>
      </c>
      <c r="B36" s="241">
        <v>5000</v>
      </c>
      <c r="C36" s="241">
        <v>5000</v>
      </c>
    </row>
    <row r="37" spans="1:3" ht="12.75">
      <c r="A37" s="183" t="s">
        <v>34</v>
      </c>
      <c r="B37" s="241"/>
      <c r="C37" s="241"/>
    </row>
    <row r="38" spans="1:3" ht="15" customHeight="1">
      <c r="A38" s="183" t="s">
        <v>548</v>
      </c>
      <c r="B38" s="241">
        <v>5000</v>
      </c>
      <c r="C38" s="241">
        <v>5000</v>
      </c>
    </row>
    <row r="39" spans="1:3" ht="15" customHeight="1">
      <c r="A39" s="182" t="s">
        <v>549</v>
      </c>
      <c r="B39" s="241">
        <v>10000</v>
      </c>
      <c r="C39" s="241">
        <v>10000</v>
      </c>
    </row>
    <row r="40" spans="1:3" ht="15" customHeight="1">
      <c r="A40" s="183" t="s">
        <v>329</v>
      </c>
      <c r="B40" s="241">
        <v>3500</v>
      </c>
      <c r="C40" s="241">
        <v>3500</v>
      </c>
    </row>
    <row r="41" spans="1:3" ht="15" customHeight="1" thickBot="1">
      <c r="A41" s="212" t="s">
        <v>596</v>
      </c>
      <c r="B41" s="243"/>
      <c r="C41" s="243">
        <v>3000</v>
      </c>
    </row>
    <row r="42" spans="1:3" ht="13.5" thickBot="1">
      <c r="A42" s="181" t="s">
        <v>294</v>
      </c>
      <c r="B42" s="177">
        <f>B43+B44+B45+B46+B50+B51+B52+B53+B54+B57+B58+B47+B48+B55+B56</f>
        <v>421129</v>
      </c>
      <c r="C42" s="177">
        <f>C43+C44+C45+C46+C50+C51+C52+C53+C54+C57+C58+C47+C48+C55+C56</f>
        <v>440284</v>
      </c>
    </row>
    <row r="43" spans="1:3" ht="12.75">
      <c r="A43" s="210" t="s">
        <v>526</v>
      </c>
      <c r="B43" s="244">
        <v>200000</v>
      </c>
      <c r="C43" s="244">
        <v>225000</v>
      </c>
    </row>
    <row r="44" spans="1:3" ht="12.75">
      <c r="A44" s="179" t="s">
        <v>22</v>
      </c>
      <c r="B44" s="241">
        <v>20000</v>
      </c>
      <c r="C44" s="241">
        <v>20000</v>
      </c>
    </row>
    <row r="45" spans="1:3" ht="12.75">
      <c r="A45" s="179" t="s">
        <v>24</v>
      </c>
      <c r="B45" s="241"/>
      <c r="C45" s="241"/>
    </row>
    <row r="46" spans="1:3" ht="12.75">
      <c r="A46" s="179" t="s">
        <v>31</v>
      </c>
      <c r="B46" s="241">
        <v>10000</v>
      </c>
      <c r="C46" s="241">
        <v>10000</v>
      </c>
    </row>
    <row r="47" spans="1:3" ht="12.75">
      <c r="A47" s="179" t="s">
        <v>32</v>
      </c>
      <c r="B47" s="241">
        <v>10000</v>
      </c>
      <c r="C47" s="241">
        <v>10000</v>
      </c>
    </row>
    <row r="48" spans="1:3" ht="12.75">
      <c r="A48" s="179" t="s">
        <v>35</v>
      </c>
      <c r="B48" s="241">
        <v>10000</v>
      </c>
      <c r="C48" s="241">
        <v>10000</v>
      </c>
    </row>
    <row r="49" spans="1:3" ht="12.75" hidden="1">
      <c r="A49" s="179" t="s">
        <v>36</v>
      </c>
      <c r="B49" s="241"/>
      <c r="C49" s="241"/>
    </row>
    <row r="50" spans="1:3" ht="12.75">
      <c r="A50" s="179" t="s">
        <v>37</v>
      </c>
      <c r="B50" s="241">
        <v>5755</v>
      </c>
      <c r="C50" s="241">
        <v>5755</v>
      </c>
    </row>
    <row r="51" spans="1:3" ht="12.75">
      <c r="A51" s="180" t="s">
        <v>38</v>
      </c>
      <c r="B51" s="241">
        <v>2500</v>
      </c>
      <c r="C51" s="241">
        <v>2500</v>
      </c>
    </row>
    <row r="52" spans="1:3" ht="12.75">
      <c r="A52" s="179" t="s">
        <v>110</v>
      </c>
      <c r="B52" s="241">
        <v>14400</v>
      </c>
      <c r="C52" s="241">
        <v>14400</v>
      </c>
    </row>
    <row r="53" spans="1:3" ht="12.75">
      <c r="A53" s="178" t="s">
        <v>39</v>
      </c>
      <c r="B53" s="245">
        <v>8000</v>
      </c>
      <c r="C53" s="245">
        <v>8000</v>
      </c>
    </row>
    <row r="54" spans="1:3" ht="12.75">
      <c r="A54" s="179" t="s">
        <v>40</v>
      </c>
      <c r="B54" s="241">
        <v>8660</v>
      </c>
      <c r="C54" s="241">
        <v>8960</v>
      </c>
    </row>
    <row r="55" spans="1:3" ht="12.75">
      <c r="A55" s="179" t="s">
        <v>61</v>
      </c>
      <c r="B55" s="241">
        <v>12000</v>
      </c>
      <c r="C55" s="241"/>
    </row>
    <row r="56" spans="1:3" ht="12.75">
      <c r="A56" s="180" t="s">
        <v>550</v>
      </c>
      <c r="B56" s="241">
        <v>19214</v>
      </c>
      <c r="C56" s="241">
        <v>21669</v>
      </c>
    </row>
    <row r="57" spans="1:3" ht="12.75">
      <c r="A57" s="180" t="s">
        <v>62</v>
      </c>
      <c r="B57" s="241">
        <v>30600</v>
      </c>
      <c r="C57" s="241">
        <v>32000</v>
      </c>
    </row>
    <row r="58" spans="1:3" ht="13.5" thickBot="1">
      <c r="A58" s="213" t="s">
        <v>63</v>
      </c>
      <c r="B58" s="243">
        <v>70000</v>
      </c>
      <c r="C58" s="243">
        <v>72000</v>
      </c>
    </row>
    <row r="59" spans="1:3" ht="13.5" thickBot="1">
      <c r="A59" s="181" t="s">
        <v>527</v>
      </c>
      <c r="B59" s="209">
        <v>1255495</v>
      </c>
      <c r="C59" s="209">
        <v>1699000</v>
      </c>
    </row>
    <row r="60" spans="1:3" ht="13.5" thickBot="1">
      <c r="A60" s="185"/>
      <c r="B60" s="180"/>
      <c r="C60" s="180"/>
    </row>
    <row r="61" spans="1:3" s="235" customFormat="1" ht="13.5" thickBot="1">
      <c r="A61" s="233" t="s">
        <v>295</v>
      </c>
      <c r="B61" s="234">
        <f>B9+B13+B28+B42+B59+B60</f>
        <v>1821945</v>
      </c>
      <c r="C61" s="234">
        <f>C9+C13+C28+C42+C59+C60</f>
        <v>2333695</v>
      </c>
    </row>
    <row r="62" spans="1:3" ht="15">
      <c r="A62" s="191"/>
      <c r="B62" s="191"/>
      <c r="C62" s="247"/>
    </row>
    <row r="63" spans="1:3" ht="15">
      <c r="A63" s="191"/>
      <c r="B63" s="191"/>
      <c r="C63" s="191"/>
    </row>
    <row r="64" spans="1:3" ht="15">
      <c r="A64" s="191"/>
      <c r="B64" s="191"/>
      <c r="C64" s="191"/>
    </row>
    <row r="65" ht="12.75">
      <c r="C65" s="171"/>
    </row>
    <row r="66" spans="1:3" ht="12.75">
      <c r="A66" s="278" t="s">
        <v>597</v>
      </c>
      <c r="B66" s="333" t="s">
        <v>579</v>
      </c>
      <c r="C66" s="333"/>
    </row>
    <row r="67" spans="1:3" ht="12.75">
      <c r="A67" s="278" t="s">
        <v>68</v>
      </c>
      <c r="B67" s="333"/>
      <c r="C67" s="333" t="s">
        <v>56</v>
      </c>
    </row>
  </sheetData>
  <sheetProtection/>
  <mergeCells count="4">
    <mergeCell ref="A1:C1"/>
    <mergeCell ref="C7:C8"/>
    <mergeCell ref="A5:C5"/>
    <mergeCell ref="B7:B8"/>
  </mergeCells>
  <printOptions/>
  <pageMargins left="0.5" right="0.17" top="0.57" bottom="0.33" header="0.5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4">
      <selection activeCell="A18" sqref="A18:B18"/>
    </sheetView>
  </sheetViews>
  <sheetFormatPr defaultColWidth="9.140625" defaultRowHeight="12"/>
  <cols>
    <col min="1" max="1" width="6.7109375" style="457" customWidth="1"/>
    <col min="2" max="2" width="70.28125" style="455" customWidth="1"/>
    <col min="3" max="3" width="29.140625" style="455" customWidth="1"/>
    <col min="4" max="4" width="31.8515625" style="457" customWidth="1"/>
    <col min="6" max="6" width="20.00390625" style="0" customWidth="1"/>
  </cols>
  <sheetData>
    <row r="1" spans="1:4" ht="12.75">
      <c r="A1" s="454"/>
      <c r="D1" s="456" t="s">
        <v>871</v>
      </c>
    </row>
    <row r="2" ht="12.75">
      <c r="A2" s="454" t="s">
        <v>189</v>
      </c>
    </row>
    <row r="3" spans="2:4" ht="12.75">
      <c r="B3" s="458" t="s">
        <v>872</v>
      </c>
      <c r="C3" s="569"/>
      <c r="D3" s="569"/>
    </row>
    <row r="4" spans="2:4" ht="12.75">
      <c r="B4" s="458"/>
      <c r="C4" s="459"/>
      <c r="D4" s="459"/>
    </row>
    <row r="5" spans="1:4" ht="12.75">
      <c r="A5" s="460" t="s">
        <v>873</v>
      </c>
      <c r="C5" s="569"/>
      <c r="D5" s="569"/>
    </row>
    <row r="6" spans="1:4" ht="12.75">
      <c r="A6" s="460"/>
      <c r="B6" s="455" t="s">
        <v>874</v>
      </c>
      <c r="C6" s="569"/>
      <c r="D6" s="569"/>
    </row>
    <row r="7" spans="1:4" ht="12.75">
      <c r="A7" s="460"/>
      <c r="C7" s="459"/>
      <c r="D7" s="459"/>
    </row>
    <row r="8" spans="1:4" ht="12.75">
      <c r="A8" s="461"/>
      <c r="C8" s="569"/>
      <c r="D8" s="569"/>
    </row>
    <row r="9" spans="1:4" ht="39.75" customHeight="1">
      <c r="A9" s="570" t="s">
        <v>875</v>
      </c>
      <c r="B9" s="571"/>
      <c r="C9" s="571"/>
      <c r="D9" s="572"/>
    </row>
    <row r="10" spans="1:4" ht="11.25">
      <c r="A10" s="462"/>
      <c r="B10" s="463"/>
      <c r="C10" s="463"/>
      <c r="D10" s="464" t="s">
        <v>876</v>
      </c>
    </row>
    <row r="11" spans="1:4" ht="12.75" customHeight="1">
      <c r="A11" s="573" t="s">
        <v>877</v>
      </c>
      <c r="B11" s="573" t="s">
        <v>878</v>
      </c>
      <c r="C11" s="574" t="s">
        <v>879</v>
      </c>
      <c r="D11" s="465" t="s">
        <v>880</v>
      </c>
    </row>
    <row r="12" spans="1:4" ht="87.75" customHeight="1">
      <c r="A12" s="573"/>
      <c r="B12" s="573"/>
      <c r="C12" s="575"/>
      <c r="D12" s="466" t="s">
        <v>881</v>
      </c>
    </row>
    <row r="13" spans="1:4" ht="11.25">
      <c r="A13" s="467">
        <v>1</v>
      </c>
      <c r="B13" s="467">
        <v>2</v>
      </c>
      <c r="C13" s="467">
        <v>3</v>
      </c>
      <c r="D13" s="467">
        <v>4</v>
      </c>
    </row>
    <row r="14" spans="1:4" ht="25.5" customHeight="1">
      <c r="A14" s="576" t="s">
        <v>882</v>
      </c>
      <c r="B14" s="577"/>
      <c r="C14" s="468"/>
      <c r="D14" s="469">
        <v>2409000</v>
      </c>
    </row>
    <row r="15" spans="1:4" ht="28.5" customHeight="1">
      <c r="A15" s="576" t="s">
        <v>883</v>
      </c>
      <c r="B15" s="577"/>
      <c r="C15" s="468"/>
      <c r="D15" s="469">
        <v>150000</v>
      </c>
    </row>
    <row r="16" spans="1:4" ht="28.5" customHeight="1">
      <c r="A16" s="576" t="s">
        <v>884</v>
      </c>
      <c r="B16" s="577"/>
      <c r="C16" s="468"/>
      <c r="D16" s="470"/>
    </row>
    <row r="17" spans="1:6" ht="28.5" customHeight="1">
      <c r="A17" s="576" t="s">
        <v>885</v>
      </c>
      <c r="B17" s="577"/>
      <c r="C17" s="468"/>
      <c r="D17" s="470">
        <f>D14-D15+D16</f>
        <v>2259000</v>
      </c>
      <c r="F17" s="471"/>
    </row>
    <row r="18" spans="1:4" ht="39.75" customHeight="1">
      <c r="A18" s="576" t="s">
        <v>886</v>
      </c>
      <c r="B18" s="577"/>
      <c r="C18" s="470"/>
      <c r="D18" s="470"/>
    </row>
    <row r="19" spans="1:6" ht="43.5" customHeight="1">
      <c r="A19" s="576" t="s">
        <v>887</v>
      </c>
      <c r="B19" s="577"/>
      <c r="C19" s="470"/>
      <c r="D19" s="472">
        <f>D21+D49</f>
        <v>2259000</v>
      </c>
      <c r="F19" s="471"/>
    </row>
    <row r="20" spans="1:4" ht="43.5" customHeight="1">
      <c r="A20" s="576" t="s">
        <v>888</v>
      </c>
      <c r="B20" s="577"/>
      <c r="C20" s="470">
        <v>0</v>
      </c>
      <c r="D20" s="470">
        <v>0</v>
      </c>
    </row>
    <row r="21" spans="1:6" ht="27.75" customHeight="1">
      <c r="A21" s="578" t="s">
        <v>889</v>
      </c>
      <c r="B21" s="579"/>
      <c r="C21" s="473">
        <f>C28+C32+C38+C41+C45+C22</f>
        <v>3877888</v>
      </c>
      <c r="D21" s="474">
        <f>+D22+D25+D28+D35+D38+D41+D45+D32</f>
        <v>1707000</v>
      </c>
      <c r="F21" s="475"/>
    </row>
    <row r="22" spans="1:4" ht="12.75">
      <c r="A22" s="580" t="s">
        <v>890</v>
      </c>
      <c r="B22" s="581"/>
      <c r="C22" s="476">
        <f>C24</f>
        <v>66100</v>
      </c>
      <c r="D22" s="478">
        <f>+SUM(D24:D24)</f>
        <v>0</v>
      </c>
    </row>
    <row r="23" spans="1:4" ht="11.25">
      <c r="A23" s="580" t="s">
        <v>891</v>
      </c>
      <c r="B23" s="581"/>
      <c r="C23" s="477"/>
      <c r="D23" s="479"/>
    </row>
    <row r="24" spans="1:4" ht="12.75">
      <c r="A24" s="477">
        <v>1</v>
      </c>
      <c r="B24" s="290" t="s">
        <v>892</v>
      </c>
      <c r="C24" s="480">
        <v>66100</v>
      </c>
      <c r="D24" s="479">
        <v>0</v>
      </c>
    </row>
    <row r="25" spans="1:4" ht="11.25">
      <c r="A25" s="580" t="s">
        <v>893</v>
      </c>
      <c r="B25" s="581"/>
      <c r="C25" s="477"/>
      <c r="D25" s="478">
        <f>+SUM(D27:D27)</f>
        <v>0</v>
      </c>
    </row>
    <row r="26" spans="1:4" ht="11.25">
      <c r="A26" s="580" t="s">
        <v>891</v>
      </c>
      <c r="B26" s="581"/>
      <c r="C26" s="477"/>
      <c r="D26" s="479"/>
    </row>
    <row r="27" spans="1:4" ht="14.25" customHeight="1">
      <c r="A27" s="477"/>
      <c r="B27" s="481"/>
      <c r="C27" s="481"/>
      <c r="D27" s="479"/>
    </row>
    <row r="28" spans="1:4" ht="12.75">
      <c r="A28" s="580" t="s">
        <v>894</v>
      </c>
      <c r="B28" s="581"/>
      <c r="C28" s="476">
        <f>C30+C31</f>
        <v>245000</v>
      </c>
      <c r="D28" s="474">
        <f>+SUM(D30:D31)</f>
        <v>245000</v>
      </c>
    </row>
    <row r="29" spans="1:4" ht="11.25">
      <c r="A29" s="580" t="s">
        <v>891</v>
      </c>
      <c r="B29" s="581"/>
      <c r="C29" s="477"/>
      <c r="D29" s="479"/>
    </row>
    <row r="30" spans="1:4" ht="12.75">
      <c r="A30" s="477">
        <v>2</v>
      </c>
      <c r="B30" s="101" t="s">
        <v>895</v>
      </c>
      <c r="C30" s="477">
        <v>120000</v>
      </c>
      <c r="D30" s="479">
        <v>120000</v>
      </c>
    </row>
    <row r="31" spans="1:4" ht="12.75">
      <c r="A31" s="477">
        <v>3</v>
      </c>
      <c r="B31" s="101" t="s">
        <v>896</v>
      </c>
      <c r="C31" s="477">
        <v>125000</v>
      </c>
      <c r="D31" s="479">
        <v>125000</v>
      </c>
    </row>
    <row r="32" spans="1:4" ht="13.5" customHeight="1">
      <c r="A32" s="580" t="s">
        <v>897</v>
      </c>
      <c r="B32" s="581"/>
      <c r="C32" s="482">
        <f>C34</f>
        <v>165000</v>
      </c>
      <c r="D32" s="474">
        <f>+SUM(D34:D34)</f>
        <v>165000</v>
      </c>
    </row>
    <row r="33" spans="1:4" ht="13.5" customHeight="1">
      <c r="A33" s="580" t="s">
        <v>891</v>
      </c>
      <c r="B33" s="581"/>
      <c r="C33" s="481"/>
      <c r="D33" s="479"/>
    </row>
    <row r="34" spans="1:4" ht="13.5" customHeight="1">
      <c r="A34" s="477">
        <v>4</v>
      </c>
      <c r="B34" s="101" t="s">
        <v>898</v>
      </c>
      <c r="C34" s="483">
        <v>165000</v>
      </c>
      <c r="D34" s="479">
        <v>165000</v>
      </c>
    </row>
    <row r="35" spans="1:4" ht="15.75" customHeight="1">
      <c r="A35" s="580" t="s">
        <v>899</v>
      </c>
      <c r="B35" s="581"/>
      <c r="C35" s="477"/>
      <c r="D35" s="478"/>
    </row>
    <row r="36" spans="1:4" ht="11.25">
      <c r="A36" s="580" t="s">
        <v>891</v>
      </c>
      <c r="B36" s="581"/>
      <c r="C36" s="477"/>
      <c r="D36" s="479"/>
    </row>
    <row r="37" spans="1:4" ht="11.25">
      <c r="A37" s="477"/>
      <c r="B37" s="477"/>
      <c r="C37" s="477"/>
      <c r="D37" s="479"/>
    </row>
    <row r="38" spans="1:4" ht="33" customHeight="1">
      <c r="A38" s="582" t="s">
        <v>900</v>
      </c>
      <c r="B38" s="583"/>
      <c r="C38" s="484">
        <f>C40</f>
        <v>1463000</v>
      </c>
      <c r="D38" s="474">
        <f>+SUM(D40:D40)</f>
        <v>220000</v>
      </c>
    </row>
    <row r="39" spans="1:4" ht="11.25">
      <c r="A39" s="580" t="s">
        <v>891</v>
      </c>
      <c r="B39" s="581"/>
      <c r="C39" s="477"/>
      <c r="D39" s="479"/>
    </row>
    <row r="40" spans="1:5" ht="30.75" customHeight="1">
      <c r="A40" s="477">
        <v>5</v>
      </c>
      <c r="B40" s="101" t="s">
        <v>901</v>
      </c>
      <c r="C40" s="485">
        <v>1463000</v>
      </c>
      <c r="D40" s="479">
        <v>220000</v>
      </c>
      <c r="E40" s="475"/>
    </row>
    <row r="41" spans="1:5" ht="17.25" customHeight="1">
      <c r="A41" s="580" t="s">
        <v>902</v>
      </c>
      <c r="B41" s="581"/>
      <c r="C41" s="476">
        <f>C43+C44</f>
        <v>1077700</v>
      </c>
      <c r="D41" s="476">
        <f>D43+D44</f>
        <v>1077000</v>
      </c>
      <c r="E41" s="475"/>
    </row>
    <row r="42" spans="1:5" ht="12.75">
      <c r="A42" s="580" t="s">
        <v>891</v>
      </c>
      <c r="B42" s="581"/>
      <c r="C42" s="477"/>
      <c r="D42" s="479"/>
      <c r="E42" s="475"/>
    </row>
    <row r="43" spans="1:5" ht="12.75">
      <c r="A43" s="477">
        <v>6</v>
      </c>
      <c r="B43" s="106" t="s">
        <v>379</v>
      </c>
      <c r="C43" s="477">
        <v>1000000</v>
      </c>
      <c r="D43" s="477">
        <v>1000000</v>
      </c>
      <c r="E43" s="475"/>
    </row>
    <row r="44" spans="1:5" ht="12.75">
      <c r="A44" s="477">
        <v>7</v>
      </c>
      <c r="B44" s="101" t="s">
        <v>903</v>
      </c>
      <c r="C44" s="477">
        <v>77700</v>
      </c>
      <c r="D44" s="477">
        <v>77000</v>
      </c>
      <c r="E44" s="475"/>
    </row>
    <row r="45" spans="1:4" ht="14.25" customHeight="1">
      <c r="A45" s="580" t="s">
        <v>904</v>
      </c>
      <c r="B45" s="581"/>
      <c r="C45" s="476">
        <f>C47+C48</f>
        <v>861088</v>
      </c>
      <c r="D45" s="478">
        <f>+SUM(D47:D48)</f>
        <v>0</v>
      </c>
    </row>
    <row r="46" spans="1:4" ht="11.25">
      <c r="A46" s="580" t="s">
        <v>891</v>
      </c>
      <c r="B46" s="581"/>
      <c r="C46" s="477"/>
      <c r="D46" s="479"/>
    </row>
    <row r="47" spans="1:4" ht="13.5" customHeight="1">
      <c r="A47" s="477">
        <v>8</v>
      </c>
      <c r="B47" s="290" t="s">
        <v>905</v>
      </c>
      <c r="C47" s="480">
        <v>324088</v>
      </c>
      <c r="D47" s="479">
        <v>0</v>
      </c>
    </row>
    <row r="48" spans="1:4" ht="16.5" customHeight="1">
      <c r="A48" s="477">
        <v>9</v>
      </c>
      <c r="B48" s="101" t="s">
        <v>906</v>
      </c>
      <c r="C48" s="477">
        <v>537000</v>
      </c>
      <c r="D48" s="479">
        <v>0</v>
      </c>
    </row>
    <row r="49" spans="1:4" ht="26.25" customHeight="1">
      <c r="A49" s="578" t="s">
        <v>907</v>
      </c>
      <c r="B49" s="579"/>
      <c r="C49" s="473">
        <f>C50+C57+C61+C76+C90+C68+C71+C95</f>
        <v>1941530</v>
      </c>
      <c r="D49" s="486">
        <f>D50+D57+D61+D76+D90+D68+D71</f>
        <v>552000</v>
      </c>
    </row>
    <row r="50" spans="1:4" ht="12.75">
      <c r="A50" s="580" t="s">
        <v>890</v>
      </c>
      <c r="B50" s="581"/>
      <c r="C50" s="476">
        <f>C52+C53+C54+C55+C56</f>
        <v>114000</v>
      </c>
      <c r="D50" s="478">
        <f>+SUM(D52:D56)</f>
        <v>0</v>
      </c>
    </row>
    <row r="51" spans="1:4" ht="12.75" customHeight="1">
      <c r="A51" s="580" t="s">
        <v>891</v>
      </c>
      <c r="B51" s="581"/>
      <c r="C51" s="477"/>
      <c r="D51" s="478"/>
    </row>
    <row r="52" spans="1:4" ht="12.75">
      <c r="A52" s="477">
        <v>10</v>
      </c>
      <c r="B52" s="101" t="s">
        <v>908</v>
      </c>
      <c r="C52" s="477">
        <v>20000</v>
      </c>
      <c r="D52" s="477">
        <v>0</v>
      </c>
    </row>
    <row r="53" spans="1:4" ht="12.75">
      <c r="A53" s="477">
        <v>11</v>
      </c>
      <c r="B53" s="101" t="s">
        <v>630</v>
      </c>
      <c r="C53" s="477">
        <v>20000</v>
      </c>
      <c r="D53" s="477">
        <v>0</v>
      </c>
    </row>
    <row r="54" spans="1:4" ht="12.75">
      <c r="A54" s="477">
        <v>12</v>
      </c>
      <c r="B54" s="101" t="s">
        <v>909</v>
      </c>
      <c r="C54" s="477">
        <v>4000</v>
      </c>
      <c r="D54" s="477">
        <v>0</v>
      </c>
    </row>
    <row r="55" spans="1:4" ht="12.75">
      <c r="A55" s="477">
        <v>13</v>
      </c>
      <c r="B55" s="101" t="s">
        <v>910</v>
      </c>
      <c r="C55" s="477">
        <v>10000</v>
      </c>
      <c r="D55" s="477">
        <v>0</v>
      </c>
    </row>
    <row r="56" spans="1:4" ht="12.75">
      <c r="A56" s="477">
        <v>14</v>
      </c>
      <c r="B56" s="101" t="s">
        <v>647</v>
      </c>
      <c r="C56" s="477">
        <v>60000</v>
      </c>
      <c r="D56" s="477">
        <v>0</v>
      </c>
    </row>
    <row r="57" spans="1:4" ht="12.75">
      <c r="A57" s="580" t="s">
        <v>893</v>
      </c>
      <c r="B57" s="581"/>
      <c r="C57" s="476">
        <f>C59+C60</f>
        <v>35000</v>
      </c>
      <c r="D57" s="474">
        <f>+SUM(D59:D60)</f>
        <v>0</v>
      </c>
    </row>
    <row r="58" spans="1:4" ht="11.25">
      <c r="A58" s="580" t="s">
        <v>891</v>
      </c>
      <c r="B58" s="581"/>
      <c r="C58" s="477"/>
      <c r="D58" s="478"/>
    </row>
    <row r="59" spans="1:4" ht="12.75">
      <c r="A59" s="477">
        <v>15</v>
      </c>
      <c r="B59" s="487" t="s">
        <v>632</v>
      </c>
      <c r="C59" s="477">
        <v>5000</v>
      </c>
      <c r="D59" s="477">
        <v>0</v>
      </c>
    </row>
    <row r="60" spans="1:4" ht="12.75">
      <c r="A60" s="477">
        <v>16</v>
      </c>
      <c r="B60" s="101" t="s">
        <v>911</v>
      </c>
      <c r="C60" s="477">
        <v>30000</v>
      </c>
      <c r="D60" s="477">
        <v>0</v>
      </c>
    </row>
    <row r="61" spans="1:4" ht="12.75">
      <c r="A61" s="580" t="s">
        <v>894</v>
      </c>
      <c r="B61" s="581"/>
      <c r="C61" s="476">
        <f>C64+C65+C66+C63+C67</f>
        <v>333155</v>
      </c>
      <c r="D61" s="476">
        <f>D64+D65+D66+D63+D67</f>
        <v>0</v>
      </c>
    </row>
    <row r="62" spans="1:4" ht="11.25">
      <c r="A62" s="580" t="s">
        <v>891</v>
      </c>
      <c r="B62" s="581"/>
      <c r="C62" s="477"/>
      <c r="D62" s="478"/>
    </row>
    <row r="63" spans="1:4" ht="12.75">
      <c r="A63" s="488">
        <v>17</v>
      </c>
      <c r="B63" s="101" t="s">
        <v>742</v>
      </c>
      <c r="C63" s="477">
        <v>22655</v>
      </c>
      <c r="D63" s="478">
        <v>0</v>
      </c>
    </row>
    <row r="64" spans="1:4" ht="12.75">
      <c r="A64" s="477">
        <v>18</v>
      </c>
      <c r="B64" s="101" t="s">
        <v>912</v>
      </c>
      <c r="C64" s="477">
        <v>140000</v>
      </c>
      <c r="D64" s="477">
        <v>0</v>
      </c>
    </row>
    <row r="65" spans="1:4" ht="12.75">
      <c r="A65" s="477">
        <v>19</v>
      </c>
      <c r="B65" s="101" t="s">
        <v>648</v>
      </c>
      <c r="C65" s="477">
        <v>75000</v>
      </c>
      <c r="D65" s="477">
        <v>0</v>
      </c>
    </row>
    <row r="66" spans="1:4" ht="12.75">
      <c r="A66" s="477">
        <v>20</v>
      </c>
      <c r="B66" s="101" t="s">
        <v>633</v>
      </c>
      <c r="C66" s="477">
        <v>75000</v>
      </c>
      <c r="D66" s="477">
        <v>0</v>
      </c>
    </row>
    <row r="67" spans="1:4" ht="12.75">
      <c r="A67" s="477">
        <v>21</v>
      </c>
      <c r="B67" s="101" t="s">
        <v>744</v>
      </c>
      <c r="C67" s="477">
        <v>20500</v>
      </c>
      <c r="D67" s="477">
        <v>0</v>
      </c>
    </row>
    <row r="68" spans="1:4" ht="12.75">
      <c r="A68" s="580" t="s">
        <v>913</v>
      </c>
      <c r="B68" s="581"/>
      <c r="C68" s="476">
        <f>C70</f>
        <v>46000</v>
      </c>
      <c r="D68" s="476">
        <f>D70</f>
        <v>0</v>
      </c>
    </row>
    <row r="69" spans="1:4" ht="11.25">
      <c r="A69" s="580" t="s">
        <v>891</v>
      </c>
      <c r="B69" s="581"/>
      <c r="C69" s="477"/>
      <c r="D69" s="477"/>
    </row>
    <row r="70" spans="1:4" ht="12.75">
      <c r="A70" s="477">
        <v>22</v>
      </c>
      <c r="B70" s="101" t="s">
        <v>745</v>
      </c>
      <c r="C70" s="477">
        <v>46000</v>
      </c>
      <c r="D70" s="477"/>
    </row>
    <row r="71" spans="1:4" ht="20.25" customHeight="1">
      <c r="A71" s="580" t="s">
        <v>899</v>
      </c>
      <c r="B71" s="581"/>
      <c r="C71" s="476">
        <f>C73+C74+C75</f>
        <v>80175</v>
      </c>
      <c r="D71" s="476">
        <f>D73+D74+D75</f>
        <v>52000</v>
      </c>
    </row>
    <row r="72" spans="1:4" ht="15.75" customHeight="1">
      <c r="A72" s="580" t="s">
        <v>891</v>
      </c>
      <c r="B72" s="581"/>
      <c r="C72" s="477"/>
      <c r="D72" s="478"/>
    </row>
    <row r="73" spans="1:4" ht="14.25" customHeight="1">
      <c r="A73" s="488">
        <v>23</v>
      </c>
      <c r="B73" s="101" t="s">
        <v>914</v>
      </c>
      <c r="C73" s="477">
        <v>52000</v>
      </c>
      <c r="D73" s="478">
        <v>52000</v>
      </c>
    </row>
    <row r="74" spans="1:4" ht="14.25" customHeight="1">
      <c r="A74" s="488">
        <v>24</v>
      </c>
      <c r="B74" s="101" t="s">
        <v>746</v>
      </c>
      <c r="C74" s="477">
        <v>5520</v>
      </c>
      <c r="D74" s="478">
        <v>0</v>
      </c>
    </row>
    <row r="75" spans="1:4" ht="15" customHeight="1">
      <c r="A75" s="488">
        <v>25</v>
      </c>
      <c r="B75" s="101" t="s">
        <v>746</v>
      </c>
      <c r="C75" s="477">
        <v>22655</v>
      </c>
      <c r="D75" s="478">
        <v>0</v>
      </c>
    </row>
    <row r="76" spans="1:4" ht="12.75">
      <c r="A76" s="580" t="s">
        <v>900</v>
      </c>
      <c r="B76" s="581"/>
      <c r="C76" s="476">
        <f>C78+C79+C82+C83+C85+C86+C87+C88+C89+C80+C81+C84</f>
        <v>607200</v>
      </c>
      <c r="D76" s="474">
        <f>+SUM(D78:D89)</f>
        <v>0</v>
      </c>
    </row>
    <row r="77" spans="1:4" ht="11.25">
      <c r="A77" s="580" t="s">
        <v>891</v>
      </c>
      <c r="B77" s="581"/>
      <c r="C77" s="477"/>
      <c r="D77" s="478"/>
    </row>
    <row r="78" spans="1:4" ht="15" customHeight="1">
      <c r="A78" s="477">
        <v>26</v>
      </c>
      <c r="B78" s="101" t="s">
        <v>634</v>
      </c>
      <c r="C78" s="477">
        <v>2500</v>
      </c>
      <c r="D78" s="479">
        <v>0</v>
      </c>
    </row>
    <row r="79" spans="1:4" ht="12.75">
      <c r="A79" s="477">
        <v>27</v>
      </c>
      <c r="B79" s="101" t="s">
        <v>635</v>
      </c>
      <c r="C79" s="477">
        <v>30000</v>
      </c>
      <c r="D79" s="479">
        <v>0</v>
      </c>
    </row>
    <row r="80" spans="1:4" ht="12.75">
      <c r="A80" s="477">
        <v>28</v>
      </c>
      <c r="B80" s="101" t="s">
        <v>747</v>
      </c>
      <c r="C80" s="477">
        <v>35000</v>
      </c>
      <c r="D80" s="479">
        <v>0</v>
      </c>
    </row>
    <row r="81" spans="1:4" ht="12.75">
      <c r="A81" s="477">
        <v>29</v>
      </c>
      <c r="B81" s="101" t="s">
        <v>748</v>
      </c>
      <c r="C81" s="477">
        <v>19700</v>
      </c>
      <c r="D81" s="479">
        <v>0</v>
      </c>
    </row>
    <row r="82" spans="1:4" ht="12.75">
      <c r="A82" s="477">
        <v>30</v>
      </c>
      <c r="B82" s="101" t="s">
        <v>636</v>
      </c>
      <c r="C82" s="477">
        <v>150000</v>
      </c>
      <c r="D82" s="479">
        <v>0</v>
      </c>
    </row>
    <row r="83" spans="1:4" ht="12.75">
      <c r="A83" s="477">
        <v>31</v>
      </c>
      <c r="B83" s="101" t="s">
        <v>637</v>
      </c>
      <c r="C83" s="477">
        <v>100000</v>
      </c>
      <c r="D83" s="479">
        <v>0</v>
      </c>
    </row>
    <row r="84" spans="1:4" ht="12.75">
      <c r="A84" s="477">
        <v>32</v>
      </c>
      <c r="B84" s="101" t="s">
        <v>749</v>
      </c>
      <c r="C84" s="477">
        <v>250000</v>
      </c>
      <c r="D84" s="479">
        <v>0</v>
      </c>
    </row>
    <row r="85" spans="1:4" ht="12.75">
      <c r="A85" s="477">
        <v>33</v>
      </c>
      <c r="B85" s="101" t="s">
        <v>638</v>
      </c>
      <c r="C85" s="477">
        <v>7000</v>
      </c>
      <c r="D85" s="479">
        <v>0</v>
      </c>
    </row>
    <row r="86" spans="1:4" ht="12.75">
      <c r="A86" s="477">
        <v>34</v>
      </c>
      <c r="B86" s="101" t="s">
        <v>639</v>
      </c>
      <c r="C86" s="477">
        <v>3000</v>
      </c>
      <c r="D86" s="479">
        <v>0</v>
      </c>
    </row>
    <row r="87" spans="1:4" ht="12.75">
      <c r="A87" s="477">
        <v>35</v>
      </c>
      <c r="B87" s="101" t="s">
        <v>640</v>
      </c>
      <c r="C87" s="477">
        <v>3000</v>
      </c>
      <c r="D87" s="479">
        <v>0</v>
      </c>
    </row>
    <row r="88" spans="1:4" ht="12.75">
      <c r="A88" s="477">
        <v>36</v>
      </c>
      <c r="B88" s="101" t="s">
        <v>641</v>
      </c>
      <c r="C88" s="477">
        <v>2000</v>
      </c>
      <c r="D88" s="479">
        <v>0</v>
      </c>
    </row>
    <row r="89" spans="1:4" ht="12.75">
      <c r="A89" s="477">
        <v>37</v>
      </c>
      <c r="B89" s="101" t="s">
        <v>842</v>
      </c>
      <c r="C89" s="477">
        <v>5000</v>
      </c>
      <c r="D89" s="479">
        <v>0</v>
      </c>
    </row>
    <row r="90" spans="1:4" ht="12.75">
      <c r="A90" s="580" t="s">
        <v>902</v>
      </c>
      <c r="B90" s="581"/>
      <c r="C90" s="476">
        <f>C92+C93+C94</f>
        <v>701000</v>
      </c>
      <c r="D90" s="476">
        <f>D92+D93+D94</f>
        <v>500000</v>
      </c>
    </row>
    <row r="91" spans="1:4" ht="11.25">
      <c r="A91" s="580" t="s">
        <v>891</v>
      </c>
      <c r="B91" s="581"/>
      <c r="C91" s="477"/>
      <c r="D91" s="478"/>
    </row>
    <row r="92" spans="1:5" ht="12.75">
      <c r="A92" s="477">
        <v>38</v>
      </c>
      <c r="B92" s="101" t="s">
        <v>915</v>
      </c>
      <c r="C92" s="477">
        <v>500000</v>
      </c>
      <c r="D92" s="479">
        <v>500000</v>
      </c>
      <c r="E92" s="475"/>
    </row>
    <row r="93" spans="1:4" ht="12.75">
      <c r="A93" s="477">
        <v>39</v>
      </c>
      <c r="B93" s="101" t="s">
        <v>916</v>
      </c>
      <c r="C93" s="477">
        <v>2000</v>
      </c>
      <c r="D93" s="479">
        <v>0</v>
      </c>
    </row>
    <row r="94" spans="1:4" ht="12.75">
      <c r="A94" s="477">
        <v>40</v>
      </c>
      <c r="B94" s="290" t="s">
        <v>917</v>
      </c>
      <c r="C94" s="480">
        <v>199000</v>
      </c>
      <c r="D94" s="479">
        <v>0</v>
      </c>
    </row>
    <row r="95" spans="1:4" ht="12.75">
      <c r="A95" s="580" t="s">
        <v>904</v>
      </c>
      <c r="B95" s="581"/>
      <c r="C95" s="476">
        <f>C97</f>
        <v>25000</v>
      </c>
      <c r="D95" s="478">
        <f>+SUM(D97:D97)</f>
        <v>0</v>
      </c>
    </row>
    <row r="96" spans="1:4" ht="12.75" customHeight="1">
      <c r="A96" s="580" t="s">
        <v>891</v>
      </c>
      <c r="B96" s="581"/>
      <c r="C96" s="477"/>
      <c r="D96" s="478"/>
    </row>
    <row r="97" spans="1:4" ht="12.75">
      <c r="A97" s="477">
        <v>41</v>
      </c>
      <c r="B97" s="101" t="s">
        <v>751</v>
      </c>
      <c r="C97" s="477">
        <v>25000</v>
      </c>
      <c r="D97" s="479">
        <v>0</v>
      </c>
    </row>
    <row r="98" spans="1:4" ht="11.25">
      <c r="A98" s="578" t="s">
        <v>918</v>
      </c>
      <c r="B98" s="579"/>
      <c r="C98" s="468"/>
      <c r="D98" s="478">
        <f>+D99+D101</f>
        <v>0</v>
      </c>
    </row>
    <row r="99" spans="1:4" ht="11.25">
      <c r="A99" s="580" t="s">
        <v>897</v>
      </c>
      <c r="B99" s="581"/>
      <c r="C99" s="477"/>
      <c r="D99" s="478">
        <f>+SUM(D100:D100)</f>
        <v>0</v>
      </c>
    </row>
    <row r="100" spans="1:4" ht="11.25">
      <c r="A100" s="477"/>
      <c r="B100" s="477"/>
      <c r="C100" s="477"/>
      <c r="D100" s="479"/>
    </row>
    <row r="101" spans="1:4" ht="11.25">
      <c r="A101" s="580" t="s">
        <v>902</v>
      </c>
      <c r="B101" s="581"/>
      <c r="C101" s="477"/>
      <c r="D101" s="478">
        <f>+SUM(D102:D102)</f>
        <v>0</v>
      </c>
    </row>
    <row r="102" spans="1:4" ht="11.25">
      <c r="A102" s="477"/>
      <c r="B102" s="477"/>
      <c r="C102" s="477"/>
      <c r="D102" s="479"/>
    </row>
    <row r="103" spans="1:4" ht="26.25" customHeight="1">
      <c r="A103" s="578" t="s">
        <v>919</v>
      </c>
      <c r="B103" s="579"/>
      <c r="C103" s="468"/>
      <c r="D103" s="478">
        <f>+SUM(D104:D104)</f>
        <v>0</v>
      </c>
    </row>
    <row r="104" spans="1:4" ht="11.25">
      <c r="A104" s="477"/>
      <c r="B104" s="477"/>
      <c r="C104" s="477"/>
      <c r="D104" s="479"/>
    </row>
    <row r="105" spans="1:4" ht="28.5" customHeight="1">
      <c r="A105" s="489"/>
      <c r="B105" s="584" t="s">
        <v>920</v>
      </c>
      <c r="C105" s="584"/>
      <c r="D105" s="584"/>
    </row>
    <row r="106" spans="1:4" ht="39" customHeight="1">
      <c r="A106" s="489"/>
      <c r="B106" s="585" t="s">
        <v>921</v>
      </c>
      <c r="C106" s="586"/>
      <c r="D106" s="586"/>
    </row>
    <row r="107" spans="2:4" ht="28.5" customHeight="1">
      <c r="B107" s="585" t="s">
        <v>922</v>
      </c>
      <c r="C107" s="586"/>
      <c r="D107" s="586"/>
    </row>
    <row r="110" spans="2:3" ht="12.75">
      <c r="B110" s="490" t="s">
        <v>923</v>
      </c>
      <c r="C110" s="490"/>
    </row>
    <row r="111" ht="11.25">
      <c r="B111" s="455" t="s">
        <v>924</v>
      </c>
    </row>
    <row r="112" ht="11.25">
      <c r="B112" s="455" t="s">
        <v>925</v>
      </c>
    </row>
    <row r="113" spans="2:3" ht="12.75">
      <c r="B113" s="490" t="s">
        <v>926</v>
      </c>
      <c r="C113" s="490"/>
    </row>
  </sheetData>
  <mergeCells count="56">
    <mergeCell ref="A103:B103"/>
    <mergeCell ref="B105:D105"/>
    <mergeCell ref="B106:D106"/>
    <mergeCell ref="B107:D107"/>
    <mergeCell ref="A96:B96"/>
    <mergeCell ref="A98:B98"/>
    <mergeCell ref="A99:B99"/>
    <mergeCell ref="A101:B101"/>
    <mergeCell ref="A77:B77"/>
    <mergeCell ref="A90:B90"/>
    <mergeCell ref="A91:B91"/>
    <mergeCell ref="A95:B95"/>
    <mergeCell ref="A69:B69"/>
    <mergeCell ref="A71:B71"/>
    <mergeCell ref="A72:B72"/>
    <mergeCell ref="A76:B76"/>
    <mergeCell ref="A58:B58"/>
    <mergeCell ref="A61:B61"/>
    <mergeCell ref="A62:B62"/>
    <mergeCell ref="A68:B68"/>
    <mergeCell ref="A49:B49"/>
    <mergeCell ref="A50:B50"/>
    <mergeCell ref="A51:B51"/>
    <mergeCell ref="A57:B57"/>
    <mergeCell ref="A41:B41"/>
    <mergeCell ref="A42:B42"/>
    <mergeCell ref="A45:B45"/>
    <mergeCell ref="A46:B46"/>
    <mergeCell ref="A35:B35"/>
    <mergeCell ref="A36:B36"/>
    <mergeCell ref="A38:B38"/>
    <mergeCell ref="A39:B39"/>
    <mergeCell ref="A28:B28"/>
    <mergeCell ref="A29:B29"/>
    <mergeCell ref="A32:B32"/>
    <mergeCell ref="A33:B33"/>
    <mergeCell ref="A22:B22"/>
    <mergeCell ref="A23:B23"/>
    <mergeCell ref="A25:B25"/>
    <mergeCell ref="A26:B26"/>
    <mergeCell ref="A18:B18"/>
    <mergeCell ref="A19:B19"/>
    <mergeCell ref="A20:B20"/>
    <mergeCell ref="A21:B21"/>
    <mergeCell ref="A14:B14"/>
    <mergeCell ref="A15:B15"/>
    <mergeCell ref="A16:B16"/>
    <mergeCell ref="A17:B17"/>
    <mergeCell ref="A9:D9"/>
    <mergeCell ref="A11:A12"/>
    <mergeCell ref="B11:B12"/>
    <mergeCell ref="C11:C12"/>
    <mergeCell ref="C3:D3"/>
    <mergeCell ref="C5:D5"/>
    <mergeCell ref="C6:D6"/>
    <mergeCell ref="C8:D8"/>
  </mergeCells>
  <printOptions/>
  <pageMargins left="0.28" right="0.22" top="0.31" bottom="0.19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G26" sqref="G26"/>
    </sheetView>
  </sheetViews>
  <sheetFormatPr defaultColWidth="9.140625" defaultRowHeight="12"/>
  <cols>
    <col min="1" max="1" width="47.140625" style="1" customWidth="1"/>
    <col min="2" max="2" width="6.7109375" style="1" customWidth="1"/>
    <col min="3" max="11" width="13.140625" style="1" customWidth="1"/>
    <col min="12" max="12" width="9.421875" style="1" customWidth="1"/>
    <col min="13" max="13" width="9.8515625" style="1" bestFit="1" customWidth="1"/>
    <col min="14" max="16384" width="9.28125" style="1" customWidth="1"/>
  </cols>
  <sheetData>
    <row r="1" spans="1:11" ht="14.25">
      <c r="A1" s="512" t="s">
        <v>280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14.25">
      <c r="A2" s="173"/>
      <c r="B2" s="173"/>
      <c r="C2" s="173"/>
      <c r="D2" s="173"/>
      <c r="E2" s="173"/>
      <c r="F2" s="173"/>
      <c r="G2" s="173"/>
      <c r="H2" s="173"/>
      <c r="I2" s="157" t="s">
        <v>279</v>
      </c>
      <c r="K2" s="173"/>
    </row>
    <row r="3" spans="1:11" ht="12.75">
      <c r="A3" s="515" t="s">
        <v>310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 customHeight="1">
      <c r="A5" s="511" t="s">
        <v>191</v>
      </c>
      <c r="B5" s="511" t="s">
        <v>133</v>
      </c>
      <c r="C5" s="508" t="s">
        <v>192</v>
      </c>
      <c r="D5" s="509"/>
      <c r="E5" s="510"/>
      <c r="F5" s="508" t="s">
        <v>131</v>
      </c>
      <c r="G5" s="509"/>
      <c r="H5" s="510"/>
      <c r="I5" s="508" t="s">
        <v>132</v>
      </c>
      <c r="J5" s="509"/>
      <c r="K5" s="510"/>
    </row>
    <row r="6" spans="1:11" ht="13.5" customHeight="1">
      <c r="A6" s="511"/>
      <c r="B6" s="511"/>
      <c r="C6" s="513" t="s">
        <v>504</v>
      </c>
      <c r="D6" s="513" t="s">
        <v>506</v>
      </c>
      <c r="E6" s="513" t="s">
        <v>505</v>
      </c>
      <c r="F6" s="513" t="s">
        <v>504</v>
      </c>
      <c r="G6" s="513" t="s">
        <v>506</v>
      </c>
      <c r="H6" s="513" t="s">
        <v>505</v>
      </c>
      <c r="I6" s="513" t="s">
        <v>504</v>
      </c>
      <c r="J6" s="513" t="s">
        <v>506</v>
      </c>
      <c r="K6" s="513" t="s">
        <v>505</v>
      </c>
    </row>
    <row r="7" spans="1:11" ht="31.5" customHeight="1">
      <c r="A7" s="511"/>
      <c r="B7" s="511"/>
      <c r="C7" s="514"/>
      <c r="D7" s="516"/>
      <c r="E7" s="514"/>
      <c r="F7" s="514"/>
      <c r="G7" s="516"/>
      <c r="H7" s="514"/>
      <c r="I7" s="514"/>
      <c r="J7" s="516"/>
      <c r="K7" s="514"/>
    </row>
    <row r="8" spans="1:11" ht="12.75">
      <c r="A8" s="3" t="s">
        <v>268</v>
      </c>
      <c r="B8" s="8" t="s">
        <v>214</v>
      </c>
      <c r="C8" s="174">
        <f aca="true" t="shared" si="0" ref="C8:C14">I8</f>
        <v>85000</v>
      </c>
      <c r="D8" s="10">
        <f aca="true" t="shared" si="1" ref="D8:D14">J8</f>
        <v>85000</v>
      </c>
      <c r="E8" s="10">
        <f aca="true" t="shared" si="2" ref="E8:E14">K8</f>
        <v>85000</v>
      </c>
      <c r="F8" s="3"/>
      <c r="G8" s="3"/>
      <c r="H8" s="3"/>
      <c r="I8" s="72">
        <v>85000</v>
      </c>
      <c r="J8" s="72">
        <v>85000</v>
      </c>
      <c r="K8" s="72">
        <v>85000</v>
      </c>
    </row>
    <row r="9" spans="1:11" ht="12.75">
      <c r="A9" s="3" t="s">
        <v>134</v>
      </c>
      <c r="B9" s="8" t="s">
        <v>117</v>
      </c>
      <c r="C9" s="174">
        <f t="shared" si="0"/>
        <v>1600000</v>
      </c>
      <c r="D9" s="10">
        <f t="shared" si="1"/>
        <v>1600000</v>
      </c>
      <c r="E9" s="10">
        <f t="shared" si="2"/>
        <v>1600000</v>
      </c>
      <c r="F9" s="3"/>
      <c r="G9" s="3"/>
      <c r="H9" s="3"/>
      <c r="I9" s="72">
        <v>1600000</v>
      </c>
      <c r="J9" s="72">
        <v>1600000</v>
      </c>
      <c r="K9" s="72">
        <v>1600000</v>
      </c>
    </row>
    <row r="10" spans="1:11" ht="12.75" customHeight="1" hidden="1">
      <c r="A10" s="3" t="s">
        <v>42</v>
      </c>
      <c r="B10" s="8" t="s">
        <v>41</v>
      </c>
      <c r="C10" s="174">
        <f>I10</f>
        <v>0</v>
      </c>
      <c r="D10" s="10">
        <f>J10</f>
        <v>0</v>
      </c>
      <c r="E10" s="10">
        <f>K10</f>
        <v>0</v>
      </c>
      <c r="F10" s="3"/>
      <c r="G10" s="3"/>
      <c r="H10" s="3"/>
      <c r="I10" s="72"/>
      <c r="J10" s="72"/>
      <c r="K10" s="72"/>
    </row>
    <row r="11" spans="1:11" ht="12.75">
      <c r="A11" s="3" t="s">
        <v>135</v>
      </c>
      <c r="B11" s="8" t="s">
        <v>136</v>
      </c>
      <c r="C11" s="174">
        <f t="shared" si="0"/>
        <v>600000</v>
      </c>
      <c r="D11" s="10">
        <f t="shared" si="1"/>
        <v>600000</v>
      </c>
      <c r="E11" s="10">
        <f t="shared" si="2"/>
        <v>650000</v>
      </c>
      <c r="F11" s="3"/>
      <c r="G11" s="3"/>
      <c r="H11" s="3"/>
      <c r="I11" s="72">
        <v>600000</v>
      </c>
      <c r="J11" s="72">
        <v>600000</v>
      </c>
      <c r="K11" s="72">
        <v>650000</v>
      </c>
    </row>
    <row r="12" spans="1:11" ht="12.75">
      <c r="A12" s="3" t="s">
        <v>260</v>
      </c>
      <c r="B12" s="8" t="s">
        <v>137</v>
      </c>
      <c r="C12" s="174">
        <f t="shared" si="0"/>
        <v>2100000</v>
      </c>
      <c r="D12" s="10">
        <f t="shared" si="1"/>
        <v>1400000</v>
      </c>
      <c r="E12" s="10">
        <f t="shared" si="2"/>
        <v>1900000</v>
      </c>
      <c r="F12" s="3"/>
      <c r="G12" s="3"/>
      <c r="H12" s="3"/>
      <c r="I12" s="72">
        <v>2100000</v>
      </c>
      <c r="J12" s="72">
        <v>1400000</v>
      </c>
      <c r="K12" s="72">
        <v>1900000</v>
      </c>
    </row>
    <row r="13" spans="1:11" ht="12.75">
      <c r="A13" s="3" t="s">
        <v>322</v>
      </c>
      <c r="B13" s="8" t="s">
        <v>323</v>
      </c>
      <c r="C13" s="174">
        <f t="shared" si="0"/>
        <v>1160000</v>
      </c>
      <c r="D13" s="10">
        <f t="shared" si="1"/>
        <v>1160000</v>
      </c>
      <c r="E13" s="10">
        <f>K13</f>
        <v>1160000</v>
      </c>
      <c r="F13" s="3"/>
      <c r="G13" s="3"/>
      <c r="H13" s="3"/>
      <c r="I13" s="72">
        <v>1160000</v>
      </c>
      <c r="J13" s="72">
        <v>1160000</v>
      </c>
      <c r="K13" s="72">
        <v>1160000</v>
      </c>
    </row>
    <row r="14" spans="1:11" ht="12.75">
      <c r="A14" s="3" t="s">
        <v>195</v>
      </c>
      <c r="B14" s="8" t="s">
        <v>194</v>
      </c>
      <c r="C14" s="174">
        <f t="shared" si="0"/>
        <v>1500</v>
      </c>
      <c r="D14" s="10">
        <f t="shared" si="1"/>
        <v>1500</v>
      </c>
      <c r="E14" s="10">
        <f t="shared" si="2"/>
        <v>1500</v>
      </c>
      <c r="F14" s="3"/>
      <c r="G14" s="3"/>
      <c r="H14" s="3"/>
      <c r="I14" s="72">
        <v>1500</v>
      </c>
      <c r="J14" s="72">
        <v>1500</v>
      </c>
      <c r="K14" s="72">
        <v>1500</v>
      </c>
    </row>
    <row r="15" spans="1:11" ht="12.75">
      <c r="A15" s="7" t="s">
        <v>170</v>
      </c>
      <c r="B15" s="9"/>
      <c r="C15" s="175">
        <f>SUM(C8:C14)</f>
        <v>5546500</v>
      </c>
      <c r="D15" s="7">
        <f>SUM(D8:D14)</f>
        <v>4846500</v>
      </c>
      <c r="E15" s="7">
        <f>SUM(E8:E14)</f>
        <v>5396500</v>
      </c>
      <c r="F15" s="7"/>
      <c r="G15" s="7"/>
      <c r="H15" s="7"/>
      <c r="I15" s="7">
        <f>SUM(I8:I14)</f>
        <v>5546500</v>
      </c>
      <c r="J15" s="7">
        <f>SUM(J8:J14)</f>
        <v>4846500</v>
      </c>
      <c r="K15" s="7">
        <f>SUM(K8:K14)</f>
        <v>5396500</v>
      </c>
    </row>
    <row r="16" spans="1:11" ht="12.75">
      <c r="A16" s="3" t="s">
        <v>261</v>
      </c>
      <c r="B16" s="8" t="s">
        <v>138</v>
      </c>
      <c r="C16" s="10">
        <f aca="true" t="shared" si="3" ref="C16:C45">I16+F16</f>
        <v>160000</v>
      </c>
      <c r="D16" s="10">
        <f aca="true" t="shared" si="4" ref="D16:D45">J16+G16</f>
        <v>160000</v>
      </c>
      <c r="E16" s="10">
        <f>K16</f>
        <v>160000</v>
      </c>
      <c r="F16" s="3"/>
      <c r="G16" s="3"/>
      <c r="H16" s="3"/>
      <c r="I16" s="72">
        <v>160000</v>
      </c>
      <c r="J16" s="72">
        <v>160000</v>
      </c>
      <c r="K16" s="72">
        <v>160000</v>
      </c>
    </row>
    <row r="17" spans="1:11" ht="12.75">
      <c r="A17" s="3" t="s">
        <v>139</v>
      </c>
      <c r="B17" s="8" t="s">
        <v>140</v>
      </c>
      <c r="C17" s="10">
        <f t="shared" si="3"/>
        <v>140000</v>
      </c>
      <c r="D17" s="10">
        <f t="shared" si="4"/>
        <v>140000</v>
      </c>
      <c r="E17" s="10">
        <f aca="true" t="shared" si="5" ref="E17:E43">K17</f>
        <v>150000</v>
      </c>
      <c r="F17" s="3"/>
      <c r="G17" s="3"/>
      <c r="H17" s="3"/>
      <c r="I17" s="72">
        <v>140000</v>
      </c>
      <c r="J17" s="72">
        <v>140000</v>
      </c>
      <c r="K17" s="72">
        <v>150000</v>
      </c>
    </row>
    <row r="18" spans="1:11" ht="12.75">
      <c r="A18" s="3" t="s">
        <v>141</v>
      </c>
      <c r="B18" s="8" t="s">
        <v>142</v>
      </c>
      <c r="C18" s="10">
        <f t="shared" si="3"/>
        <v>470000</v>
      </c>
      <c r="D18" s="10">
        <f t="shared" si="4"/>
        <v>570000</v>
      </c>
      <c r="E18" s="10">
        <f t="shared" si="5"/>
        <v>530000</v>
      </c>
      <c r="F18" s="3"/>
      <c r="G18" s="3">
        <v>20000</v>
      </c>
      <c r="H18" s="3"/>
      <c r="I18" s="72">
        <v>470000</v>
      </c>
      <c r="J18" s="72">
        <v>550000</v>
      </c>
      <c r="K18" s="72">
        <v>530000</v>
      </c>
    </row>
    <row r="19" spans="1:11" ht="12.75">
      <c r="A19" s="3" t="s">
        <v>143</v>
      </c>
      <c r="B19" s="8" t="s">
        <v>144</v>
      </c>
      <c r="C19" s="10">
        <f t="shared" si="3"/>
        <v>215000</v>
      </c>
      <c r="D19" s="10">
        <f t="shared" si="4"/>
        <v>145000</v>
      </c>
      <c r="E19" s="10">
        <f t="shared" si="5"/>
        <v>0</v>
      </c>
      <c r="F19" s="3"/>
      <c r="G19" s="3"/>
      <c r="H19" s="3"/>
      <c r="I19" s="72">
        <v>215000</v>
      </c>
      <c r="J19" s="72">
        <v>145000</v>
      </c>
      <c r="K19" s="72"/>
    </row>
    <row r="20" spans="1:11" ht="12.75">
      <c r="A20" s="3" t="s">
        <v>145</v>
      </c>
      <c r="B20" s="8" t="s">
        <v>127</v>
      </c>
      <c r="C20" s="10">
        <f t="shared" si="3"/>
        <v>3500</v>
      </c>
      <c r="D20" s="10">
        <f t="shared" si="4"/>
        <v>100</v>
      </c>
      <c r="E20" s="10">
        <f t="shared" si="5"/>
        <v>2000</v>
      </c>
      <c r="F20" s="3"/>
      <c r="G20" s="3"/>
      <c r="H20" s="3"/>
      <c r="I20" s="72">
        <v>3500</v>
      </c>
      <c r="J20" s="72">
        <v>100</v>
      </c>
      <c r="K20" s="72">
        <v>2000</v>
      </c>
    </row>
    <row r="21" spans="1:11" ht="12.75">
      <c r="A21" s="3" t="s">
        <v>193</v>
      </c>
      <c r="B21" s="8" t="s">
        <v>146</v>
      </c>
      <c r="C21" s="10">
        <f t="shared" si="3"/>
        <v>45000</v>
      </c>
      <c r="D21" s="10">
        <f t="shared" si="4"/>
        <v>45000</v>
      </c>
      <c r="E21" s="10">
        <f t="shared" si="5"/>
        <v>45000</v>
      </c>
      <c r="F21" s="3"/>
      <c r="G21" s="3"/>
      <c r="H21" s="3"/>
      <c r="I21" s="72">
        <v>45000</v>
      </c>
      <c r="J21" s="72">
        <v>45000</v>
      </c>
      <c r="K21" s="72">
        <v>45000</v>
      </c>
    </row>
    <row r="22" spans="1:11" ht="12.75">
      <c r="A22" s="3" t="s">
        <v>262</v>
      </c>
      <c r="B22" s="8" t="s">
        <v>147</v>
      </c>
      <c r="C22" s="10">
        <f t="shared" si="3"/>
        <v>1500</v>
      </c>
      <c r="D22" s="10">
        <f t="shared" si="4"/>
        <v>1500</v>
      </c>
      <c r="E22" s="10">
        <f t="shared" si="5"/>
        <v>1500</v>
      </c>
      <c r="F22" s="3"/>
      <c r="G22" s="3"/>
      <c r="H22" s="3"/>
      <c r="I22" s="72">
        <v>1500</v>
      </c>
      <c r="J22" s="72">
        <v>1500</v>
      </c>
      <c r="K22" s="72">
        <v>1500</v>
      </c>
    </row>
    <row r="23" spans="1:11" ht="12.75">
      <c r="A23" s="3" t="s">
        <v>263</v>
      </c>
      <c r="B23" s="8" t="s">
        <v>148</v>
      </c>
      <c r="C23" s="10">
        <f t="shared" si="3"/>
        <v>70000</v>
      </c>
      <c r="D23" s="10">
        <f t="shared" si="4"/>
        <v>65000</v>
      </c>
      <c r="E23" s="10">
        <f t="shared" si="5"/>
        <v>95000</v>
      </c>
      <c r="F23" s="3"/>
      <c r="G23" s="3"/>
      <c r="H23" s="3"/>
      <c r="I23" s="72">
        <v>70000</v>
      </c>
      <c r="J23" s="72">
        <v>65000</v>
      </c>
      <c r="K23" s="72">
        <v>95000</v>
      </c>
    </row>
    <row r="24" spans="1:11" ht="12.75">
      <c r="A24" s="3" t="s">
        <v>264</v>
      </c>
      <c r="B24" s="8" t="s">
        <v>149</v>
      </c>
      <c r="C24" s="10">
        <f t="shared" si="3"/>
        <v>120000</v>
      </c>
      <c r="D24" s="10">
        <f t="shared" si="4"/>
        <v>140000</v>
      </c>
      <c r="E24" s="10">
        <f t="shared" si="5"/>
        <v>130000</v>
      </c>
      <c r="F24" s="3"/>
      <c r="G24" s="3"/>
      <c r="H24" s="3"/>
      <c r="I24" s="72">
        <v>120000</v>
      </c>
      <c r="J24" s="72">
        <v>140000</v>
      </c>
      <c r="K24" s="72">
        <v>130000</v>
      </c>
    </row>
    <row r="25" spans="1:11" ht="12.75">
      <c r="A25" s="3" t="s">
        <v>150</v>
      </c>
      <c r="B25" s="8" t="s">
        <v>151</v>
      </c>
      <c r="C25" s="10">
        <f t="shared" si="3"/>
        <v>2728787</v>
      </c>
      <c r="D25" s="10">
        <f t="shared" si="4"/>
        <v>2728787</v>
      </c>
      <c r="E25" s="10">
        <f t="shared" si="5"/>
        <v>2728000</v>
      </c>
      <c r="F25" s="3"/>
      <c r="G25" s="3"/>
      <c r="H25" s="3"/>
      <c r="I25" s="72">
        <v>2728787</v>
      </c>
      <c r="J25" s="72">
        <v>2728787</v>
      </c>
      <c r="K25" s="72">
        <v>2728000</v>
      </c>
    </row>
    <row r="26" spans="1:11" ht="12.75">
      <c r="A26" s="3" t="s">
        <v>190</v>
      </c>
      <c r="B26" s="8" t="s">
        <v>152</v>
      </c>
      <c r="C26" s="10">
        <f t="shared" si="3"/>
        <v>950000</v>
      </c>
      <c r="D26" s="10">
        <f t="shared" si="4"/>
        <v>550000</v>
      </c>
      <c r="E26" s="10">
        <f t="shared" si="5"/>
        <v>850000</v>
      </c>
      <c r="F26" s="3"/>
      <c r="G26" s="3"/>
      <c r="H26" s="3"/>
      <c r="I26" s="72">
        <v>950000</v>
      </c>
      <c r="J26" s="72">
        <v>550000</v>
      </c>
      <c r="K26" s="72">
        <v>850000</v>
      </c>
    </row>
    <row r="27" spans="1:11" ht="12.75">
      <c r="A27" s="3" t="s">
        <v>153</v>
      </c>
      <c r="B27" s="8" t="s">
        <v>154</v>
      </c>
      <c r="C27" s="10">
        <f t="shared" si="3"/>
        <v>130000</v>
      </c>
      <c r="D27" s="10">
        <f t="shared" si="4"/>
        <v>130000</v>
      </c>
      <c r="E27" s="10">
        <f t="shared" si="5"/>
        <v>130000</v>
      </c>
      <c r="F27" s="3"/>
      <c r="G27" s="3"/>
      <c r="H27" s="3"/>
      <c r="I27" s="72">
        <v>130000</v>
      </c>
      <c r="J27" s="72">
        <v>130000</v>
      </c>
      <c r="K27" s="72">
        <v>130000</v>
      </c>
    </row>
    <row r="28" spans="1:11" ht="12.75">
      <c r="A28" s="3" t="s">
        <v>155</v>
      </c>
      <c r="B28" s="8" t="s">
        <v>156</v>
      </c>
      <c r="C28" s="10">
        <f t="shared" si="3"/>
        <v>2000</v>
      </c>
      <c r="D28" s="10">
        <f t="shared" si="4"/>
        <v>2000</v>
      </c>
      <c r="E28" s="10">
        <f t="shared" si="5"/>
        <v>2000</v>
      </c>
      <c r="F28" s="3"/>
      <c r="G28" s="3"/>
      <c r="H28" s="3"/>
      <c r="I28" s="72">
        <v>2000</v>
      </c>
      <c r="J28" s="72">
        <v>2000</v>
      </c>
      <c r="K28" s="72">
        <v>2000</v>
      </c>
    </row>
    <row r="29" spans="1:11" ht="12.75">
      <c r="A29" s="3" t="s">
        <v>256</v>
      </c>
      <c r="B29" s="8" t="s">
        <v>257</v>
      </c>
      <c r="C29" s="10">
        <f t="shared" si="3"/>
        <v>2000</v>
      </c>
      <c r="D29" s="10">
        <f t="shared" si="4"/>
        <v>3000</v>
      </c>
      <c r="E29" s="10">
        <f t="shared" si="5"/>
        <v>2500</v>
      </c>
      <c r="F29" s="3"/>
      <c r="G29" s="3"/>
      <c r="H29" s="3"/>
      <c r="I29" s="72">
        <v>2000</v>
      </c>
      <c r="J29" s="72">
        <v>3000</v>
      </c>
      <c r="K29" s="72">
        <v>2500</v>
      </c>
    </row>
    <row r="30" spans="1:11" ht="12.75">
      <c r="A30" s="3" t="s">
        <v>157</v>
      </c>
      <c r="B30" s="8" t="s">
        <v>128</v>
      </c>
      <c r="C30" s="10">
        <f t="shared" si="3"/>
        <v>6000</v>
      </c>
      <c r="D30" s="10">
        <f t="shared" si="4"/>
        <v>6000</v>
      </c>
      <c r="E30" s="10">
        <f t="shared" si="5"/>
        <v>6000</v>
      </c>
      <c r="F30" s="3"/>
      <c r="G30" s="3"/>
      <c r="H30" s="3"/>
      <c r="I30" s="72">
        <v>6000</v>
      </c>
      <c r="J30" s="72">
        <v>6000</v>
      </c>
      <c r="K30" s="72">
        <v>6000</v>
      </c>
    </row>
    <row r="31" spans="1:11" ht="12.75">
      <c r="A31" s="3" t="s">
        <v>265</v>
      </c>
      <c r="B31" s="8" t="s">
        <v>158</v>
      </c>
      <c r="C31" s="10">
        <f t="shared" si="3"/>
        <v>30000</v>
      </c>
      <c r="D31" s="10">
        <f t="shared" si="4"/>
        <v>0</v>
      </c>
      <c r="E31" s="10">
        <f t="shared" si="5"/>
        <v>20000</v>
      </c>
      <c r="F31" s="3"/>
      <c r="G31" s="3"/>
      <c r="H31" s="3"/>
      <c r="I31" s="72">
        <v>30000</v>
      </c>
      <c r="J31" s="72"/>
      <c r="K31" s="72">
        <v>20000</v>
      </c>
    </row>
    <row r="32" spans="1:11" ht="12.75">
      <c r="A32" s="3" t="s">
        <v>159</v>
      </c>
      <c r="B32" s="8" t="s">
        <v>125</v>
      </c>
      <c r="C32" s="10">
        <f t="shared" si="3"/>
        <v>260000</v>
      </c>
      <c r="D32" s="10">
        <f t="shared" si="4"/>
        <v>180000</v>
      </c>
      <c r="E32" s="10">
        <f t="shared" si="5"/>
        <v>190000</v>
      </c>
      <c r="F32" s="3"/>
      <c r="G32" s="3"/>
      <c r="H32" s="3"/>
      <c r="I32" s="72">
        <v>260000</v>
      </c>
      <c r="J32" s="72">
        <v>180000</v>
      </c>
      <c r="K32" s="72">
        <v>190000</v>
      </c>
    </row>
    <row r="33" spans="1:11" ht="12.75">
      <c r="A33" s="3" t="s">
        <v>728</v>
      </c>
      <c r="B33" s="8" t="s">
        <v>727</v>
      </c>
      <c r="C33" s="10">
        <f t="shared" si="3"/>
        <v>0</v>
      </c>
      <c r="D33" s="10">
        <f t="shared" si="4"/>
        <v>0</v>
      </c>
      <c r="E33" s="10">
        <f>K33</f>
        <v>170000</v>
      </c>
      <c r="F33" s="3"/>
      <c r="G33" s="3"/>
      <c r="H33" s="3"/>
      <c r="I33" s="72"/>
      <c r="J33" s="72"/>
      <c r="K33" s="72">
        <v>170000</v>
      </c>
    </row>
    <row r="34" spans="1:11" ht="12.75">
      <c r="A34" s="3" t="s">
        <v>109</v>
      </c>
      <c r="B34" s="8" t="s">
        <v>108</v>
      </c>
      <c r="C34" s="10">
        <f t="shared" si="3"/>
        <v>0</v>
      </c>
      <c r="D34" s="10">
        <f t="shared" si="4"/>
        <v>0</v>
      </c>
      <c r="E34" s="10">
        <f>K34</f>
        <v>0</v>
      </c>
      <c r="F34" s="3"/>
      <c r="G34" s="3"/>
      <c r="H34" s="3"/>
      <c r="I34" s="72"/>
      <c r="J34" s="72"/>
      <c r="K34" s="72"/>
    </row>
    <row r="35" spans="1:11" ht="12.75">
      <c r="A35" s="3" t="s">
        <v>197</v>
      </c>
      <c r="B35" s="8" t="s">
        <v>196</v>
      </c>
      <c r="C35" s="10">
        <f t="shared" si="3"/>
        <v>0</v>
      </c>
      <c r="D35" s="10">
        <f t="shared" si="4"/>
        <v>353</v>
      </c>
      <c r="E35" s="10">
        <f>K35</f>
        <v>4000</v>
      </c>
      <c r="F35" s="3"/>
      <c r="G35" s="3"/>
      <c r="H35" s="3"/>
      <c r="I35" s="72"/>
      <c r="J35" s="72">
        <v>353</v>
      </c>
      <c r="K35" s="72">
        <v>4000</v>
      </c>
    </row>
    <row r="36" spans="1:11" ht="12.75">
      <c r="A36" s="3" t="s">
        <v>160</v>
      </c>
      <c r="B36" s="8" t="s">
        <v>129</v>
      </c>
      <c r="C36" s="10">
        <f t="shared" si="3"/>
        <v>15000</v>
      </c>
      <c r="D36" s="10">
        <f t="shared" si="4"/>
        <v>15157</v>
      </c>
      <c r="E36" s="10">
        <f t="shared" si="5"/>
        <v>35000</v>
      </c>
      <c r="F36" s="3"/>
      <c r="G36" s="3">
        <v>157</v>
      </c>
      <c r="H36" s="3"/>
      <c r="I36" s="72">
        <v>15000</v>
      </c>
      <c r="J36" s="72">
        <v>15000</v>
      </c>
      <c r="K36" s="72">
        <v>35000</v>
      </c>
    </row>
    <row r="37" spans="1:11" ht="12.75">
      <c r="A37" s="3" t="s">
        <v>210</v>
      </c>
      <c r="B37" s="8" t="s">
        <v>161</v>
      </c>
      <c r="C37" s="10">
        <f t="shared" si="3"/>
        <v>-165000</v>
      </c>
      <c r="D37" s="10">
        <f t="shared" si="4"/>
        <v>-190000</v>
      </c>
      <c r="E37" s="10">
        <f t="shared" si="5"/>
        <v>-150112</v>
      </c>
      <c r="F37" s="3"/>
      <c r="G37" s="3"/>
      <c r="H37" s="3"/>
      <c r="I37" s="72">
        <v>-165000</v>
      </c>
      <c r="J37" s="72">
        <v>-190000</v>
      </c>
      <c r="K37" s="72">
        <v>-150112</v>
      </c>
    </row>
    <row r="38" spans="1:11" ht="12.75">
      <c r="A38" s="3" t="s">
        <v>213</v>
      </c>
      <c r="B38" s="8" t="s">
        <v>186</v>
      </c>
      <c r="C38" s="10">
        <f t="shared" si="3"/>
        <v>0</v>
      </c>
      <c r="D38" s="10">
        <f t="shared" si="4"/>
        <v>-58000</v>
      </c>
      <c r="E38" s="10">
        <f t="shared" si="5"/>
        <v>0</v>
      </c>
      <c r="F38" s="3"/>
      <c r="G38" s="3"/>
      <c r="H38" s="3"/>
      <c r="I38" s="72"/>
      <c r="J38" s="72">
        <v>-58000</v>
      </c>
      <c r="K38" s="72"/>
    </row>
    <row r="39" spans="1:11" ht="12.75">
      <c r="A39" s="3" t="s">
        <v>200</v>
      </c>
      <c r="B39" s="8" t="s">
        <v>204</v>
      </c>
      <c r="C39" s="10">
        <f t="shared" si="3"/>
        <v>400000</v>
      </c>
      <c r="D39" s="10">
        <f t="shared" si="4"/>
        <v>255000</v>
      </c>
      <c r="E39" s="10">
        <f t="shared" si="5"/>
        <v>700000</v>
      </c>
      <c r="F39" s="3"/>
      <c r="G39" s="3"/>
      <c r="H39" s="3"/>
      <c r="I39" s="72">
        <v>400000</v>
      </c>
      <c r="J39" s="72">
        <v>255000</v>
      </c>
      <c r="K39" s="72">
        <v>700000</v>
      </c>
    </row>
    <row r="40" spans="1:11" ht="12.75">
      <c r="A40" s="3" t="s">
        <v>211</v>
      </c>
      <c r="B40" s="8" t="s">
        <v>205</v>
      </c>
      <c r="C40" s="10">
        <f t="shared" si="3"/>
        <v>1500</v>
      </c>
      <c r="D40" s="10">
        <f t="shared" si="4"/>
        <v>12000</v>
      </c>
      <c r="E40" s="10">
        <f t="shared" si="5"/>
        <v>9000</v>
      </c>
      <c r="F40" s="3"/>
      <c r="G40" s="3"/>
      <c r="H40" s="3"/>
      <c r="I40" s="72">
        <v>1500</v>
      </c>
      <c r="J40" s="72">
        <v>12000</v>
      </c>
      <c r="K40" s="72">
        <v>9000</v>
      </c>
    </row>
    <row r="41" spans="1:19" ht="12.75">
      <c r="A41" s="3" t="s">
        <v>162</v>
      </c>
      <c r="B41" s="8" t="s">
        <v>206</v>
      </c>
      <c r="C41" s="10">
        <f t="shared" si="3"/>
        <v>1500000</v>
      </c>
      <c r="D41" s="10">
        <f t="shared" si="4"/>
        <v>800000</v>
      </c>
      <c r="E41" s="10">
        <f>K41</f>
        <v>1700000</v>
      </c>
      <c r="F41" s="3"/>
      <c r="G41" s="3"/>
      <c r="H41" s="3"/>
      <c r="I41" s="72">
        <v>1500000</v>
      </c>
      <c r="J41" s="72">
        <v>800000</v>
      </c>
      <c r="K41" s="72">
        <v>1700000</v>
      </c>
      <c r="N41" s="4"/>
      <c r="O41" s="4"/>
      <c r="P41" s="4"/>
      <c r="Q41" s="4"/>
      <c r="R41" s="4"/>
      <c r="S41" s="4"/>
    </row>
    <row r="42" spans="1:19" ht="12.75">
      <c r="A42" s="3" t="s">
        <v>163</v>
      </c>
      <c r="B42" s="8" t="s">
        <v>130</v>
      </c>
      <c r="C42" s="10">
        <f t="shared" si="3"/>
        <v>1250000</v>
      </c>
      <c r="D42" s="10">
        <f t="shared" si="4"/>
        <v>1250000</v>
      </c>
      <c r="E42" s="10">
        <f t="shared" si="5"/>
        <v>1250000</v>
      </c>
      <c r="F42" s="3"/>
      <c r="G42" s="3"/>
      <c r="H42" s="3"/>
      <c r="I42" s="72">
        <v>1250000</v>
      </c>
      <c r="J42" s="72">
        <v>1250000</v>
      </c>
      <c r="K42" s="72">
        <v>1250000</v>
      </c>
      <c r="N42" s="4"/>
      <c r="O42" s="4"/>
      <c r="P42" s="4"/>
      <c r="Q42" s="4"/>
      <c r="R42" s="4"/>
      <c r="S42" s="4"/>
    </row>
    <row r="43" spans="1:19" ht="12.75">
      <c r="A43" s="3" t="s">
        <v>47</v>
      </c>
      <c r="B43" s="8" t="s">
        <v>120</v>
      </c>
      <c r="C43" s="10">
        <f t="shared" si="3"/>
        <v>25000</v>
      </c>
      <c r="D43" s="10">
        <f t="shared" si="4"/>
        <v>2800</v>
      </c>
      <c r="E43" s="10">
        <f t="shared" si="5"/>
        <v>25000</v>
      </c>
      <c r="F43" s="3"/>
      <c r="G43" s="3">
        <v>200</v>
      </c>
      <c r="H43" s="3"/>
      <c r="I43" s="3">
        <v>25000</v>
      </c>
      <c r="J43" s="3">
        <v>2600</v>
      </c>
      <c r="K43" s="3">
        <v>25000</v>
      </c>
      <c r="N43" s="4"/>
      <c r="O43" s="4"/>
      <c r="P43" s="4"/>
      <c r="Q43" s="4"/>
      <c r="R43" s="4"/>
      <c r="S43" s="4"/>
    </row>
    <row r="44" spans="1:19" ht="12.75">
      <c r="A44" s="3" t="s">
        <v>45</v>
      </c>
      <c r="B44" s="8" t="s">
        <v>43</v>
      </c>
      <c r="C44" s="10">
        <f t="shared" si="3"/>
        <v>0</v>
      </c>
      <c r="D44" s="10">
        <f t="shared" si="4"/>
        <v>866</v>
      </c>
      <c r="E44" s="10">
        <f>K44</f>
        <v>0</v>
      </c>
      <c r="F44" s="3"/>
      <c r="G44" s="3"/>
      <c r="H44" s="3"/>
      <c r="I44" s="3"/>
      <c r="J44" s="3">
        <v>866</v>
      </c>
      <c r="K44" s="3"/>
      <c r="N44" s="4"/>
      <c r="O44" s="4"/>
      <c r="P44" s="4"/>
      <c r="Q44" s="4"/>
      <c r="R44" s="4"/>
      <c r="S44" s="4"/>
    </row>
    <row r="45" spans="1:19" ht="12.75">
      <c r="A45" s="3" t="s">
        <v>46</v>
      </c>
      <c r="B45" s="8" t="s">
        <v>44</v>
      </c>
      <c r="C45" s="10">
        <f t="shared" si="3"/>
        <v>0</v>
      </c>
      <c r="D45" s="10">
        <f t="shared" si="4"/>
        <v>0</v>
      </c>
      <c r="E45" s="10">
        <f>K45</f>
        <v>0</v>
      </c>
      <c r="F45" s="3"/>
      <c r="G45" s="3"/>
      <c r="H45" s="3"/>
      <c r="I45" s="3"/>
      <c r="J45" s="3"/>
      <c r="K45" s="3"/>
      <c r="N45" s="4"/>
      <c r="O45" s="4"/>
      <c r="P45" s="4"/>
      <c r="Q45" s="4"/>
      <c r="R45" s="4"/>
      <c r="S45" s="4"/>
    </row>
    <row r="46" spans="1:19" ht="12.75">
      <c r="A46" s="7" t="s">
        <v>164</v>
      </c>
      <c r="B46" s="9"/>
      <c r="C46" s="175">
        <f>SUM(C16:C45)</f>
        <v>8360287</v>
      </c>
      <c r="D46" s="175">
        <f>SUM(D16:D45)</f>
        <v>6954563</v>
      </c>
      <c r="E46" s="175">
        <f aca="true" t="shared" si="6" ref="E46:K46">SUM(E16:E45)</f>
        <v>8784888</v>
      </c>
      <c r="F46" s="175">
        <f>SUM(F16:F45)</f>
        <v>0</v>
      </c>
      <c r="G46" s="175">
        <f>SUM(G16:G45)</f>
        <v>20357</v>
      </c>
      <c r="H46" s="175">
        <f t="shared" si="6"/>
        <v>0</v>
      </c>
      <c r="I46" s="175">
        <f>SUM(I16:I45)</f>
        <v>8360287</v>
      </c>
      <c r="J46" s="175">
        <f t="shared" si="6"/>
        <v>6934206</v>
      </c>
      <c r="K46" s="175">
        <f t="shared" si="6"/>
        <v>8784888</v>
      </c>
      <c r="N46" s="4"/>
      <c r="O46" s="4"/>
      <c r="P46" s="4"/>
      <c r="Q46" s="4"/>
      <c r="R46" s="4"/>
      <c r="S46" s="4"/>
    </row>
    <row r="47" spans="1:19" ht="12.75">
      <c r="A47" s="7" t="s">
        <v>165</v>
      </c>
      <c r="B47" s="9"/>
      <c r="C47" s="175">
        <f>C46+C15</f>
        <v>13906787</v>
      </c>
      <c r="D47" s="175">
        <f>D46+D15</f>
        <v>11801063</v>
      </c>
      <c r="E47" s="175">
        <f>E46+E15</f>
        <v>14181388</v>
      </c>
      <c r="F47" s="175">
        <f aca="true" t="shared" si="7" ref="F47:K47">F46+F15</f>
        <v>0</v>
      </c>
      <c r="G47" s="175">
        <f>G46+G15</f>
        <v>20357</v>
      </c>
      <c r="H47" s="175">
        <f t="shared" si="7"/>
        <v>0</v>
      </c>
      <c r="I47" s="175">
        <f>I46+I15</f>
        <v>13906787</v>
      </c>
      <c r="J47" s="175">
        <f t="shared" si="7"/>
        <v>11780706</v>
      </c>
      <c r="K47" s="175">
        <f t="shared" si="7"/>
        <v>14181388</v>
      </c>
      <c r="N47" s="4"/>
      <c r="O47" s="4"/>
      <c r="P47" s="4"/>
      <c r="Q47" s="4"/>
      <c r="R47" s="4"/>
      <c r="S47" s="4"/>
    </row>
    <row r="48" spans="1:19" ht="12.75">
      <c r="A48" s="3" t="s">
        <v>269</v>
      </c>
      <c r="B48" s="8" t="s">
        <v>166</v>
      </c>
      <c r="C48" s="174">
        <f aca="true" t="shared" si="8" ref="C48:C60">F48+I48</f>
        <v>6119085</v>
      </c>
      <c r="D48" s="10">
        <f aca="true" t="shared" si="9" ref="D48:D60">G48+J48</f>
        <v>6395476</v>
      </c>
      <c r="E48" s="10">
        <f aca="true" t="shared" si="10" ref="E48:E60">H48+K48</f>
        <v>6238795</v>
      </c>
      <c r="F48" s="72">
        <v>6119085</v>
      </c>
      <c r="G48" s="3">
        <v>6395476</v>
      </c>
      <c r="H48" s="72">
        <v>6238795</v>
      </c>
      <c r="I48" s="3"/>
      <c r="J48" s="3"/>
      <c r="K48" s="3"/>
      <c r="N48" s="4"/>
      <c r="O48" s="4"/>
      <c r="P48" s="4"/>
      <c r="Q48" s="4"/>
      <c r="R48" s="4"/>
      <c r="S48" s="4"/>
    </row>
    <row r="49" spans="1:19" ht="12.75">
      <c r="A49" s="3" t="s">
        <v>270</v>
      </c>
      <c r="B49" s="8" t="s">
        <v>171</v>
      </c>
      <c r="C49" s="174">
        <f t="shared" si="8"/>
        <v>321400</v>
      </c>
      <c r="D49" s="10">
        <f t="shared" si="9"/>
        <v>321400</v>
      </c>
      <c r="E49" s="10">
        <f t="shared" si="10"/>
        <v>353000</v>
      </c>
      <c r="F49" s="3"/>
      <c r="G49" s="3"/>
      <c r="H49" s="3"/>
      <c r="I49" s="72">
        <v>321400</v>
      </c>
      <c r="J49" s="3">
        <v>321400</v>
      </c>
      <c r="K49" s="72">
        <v>353000</v>
      </c>
      <c r="N49" s="4"/>
      <c r="O49" s="4"/>
      <c r="P49" s="4"/>
      <c r="Q49" s="4"/>
      <c r="R49" s="4"/>
      <c r="S49" s="4"/>
    </row>
    <row r="50" spans="1:19" ht="12.75">
      <c r="A50" s="3" t="s">
        <v>188</v>
      </c>
      <c r="B50" s="8" t="s">
        <v>173</v>
      </c>
      <c r="C50" s="174">
        <f t="shared" si="8"/>
        <v>537300</v>
      </c>
      <c r="D50" s="10">
        <f t="shared" si="9"/>
        <v>1946381</v>
      </c>
      <c r="E50" s="10">
        <f t="shared" si="10"/>
        <v>579300</v>
      </c>
      <c r="F50" s="3"/>
      <c r="G50" s="3"/>
      <c r="H50" s="3"/>
      <c r="I50" s="72">
        <v>537300</v>
      </c>
      <c r="J50" s="3">
        <v>1946381</v>
      </c>
      <c r="K50" s="72">
        <v>579300</v>
      </c>
      <c r="N50" s="4"/>
      <c r="O50" s="4"/>
      <c r="P50" s="4"/>
      <c r="Q50" s="4"/>
      <c r="R50" s="4"/>
      <c r="S50" s="4"/>
    </row>
    <row r="51" spans="1:19" ht="12.75">
      <c r="A51" s="3" t="s">
        <v>208</v>
      </c>
      <c r="B51" s="8" t="s">
        <v>209</v>
      </c>
      <c r="C51" s="174">
        <f t="shared" si="8"/>
        <v>0</v>
      </c>
      <c r="D51" s="10">
        <f t="shared" si="9"/>
        <v>42500</v>
      </c>
      <c r="E51" s="10">
        <f t="shared" si="10"/>
        <v>0</v>
      </c>
      <c r="F51" s="3"/>
      <c r="G51" s="3">
        <v>42500</v>
      </c>
      <c r="H51" s="3"/>
      <c r="I51" s="72"/>
      <c r="J51" s="3"/>
      <c r="K51" s="72"/>
      <c r="N51" s="4"/>
      <c r="O51" s="4"/>
      <c r="P51" s="4"/>
      <c r="Q51" s="4"/>
      <c r="R51" s="4"/>
      <c r="S51" s="4"/>
    </row>
    <row r="52" spans="1:19" ht="12.75">
      <c r="A52" s="3" t="s">
        <v>208</v>
      </c>
      <c r="B52" s="8" t="s">
        <v>282</v>
      </c>
      <c r="C52" s="174">
        <f t="shared" si="8"/>
        <v>0</v>
      </c>
      <c r="D52" s="10">
        <f t="shared" si="9"/>
        <v>192063</v>
      </c>
      <c r="E52" s="10">
        <f t="shared" si="10"/>
        <v>0</v>
      </c>
      <c r="F52" s="3"/>
      <c r="G52" s="3">
        <v>192063</v>
      </c>
      <c r="H52" s="3"/>
      <c r="I52" s="72"/>
      <c r="J52" s="3"/>
      <c r="K52" s="72"/>
      <c r="N52" s="4"/>
      <c r="O52" s="4"/>
      <c r="P52" s="4"/>
      <c r="Q52" s="4"/>
      <c r="R52" s="4"/>
      <c r="S52" s="4"/>
    </row>
    <row r="53" spans="1:19" ht="12.75" hidden="1">
      <c r="A53" s="3" t="s">
        <v>266</v>
      </c>
      <c r="B53" s="8" t="s">
        <v>187</v>
      </c>
      <c r="C53" s="174">
        <f t="shared" si="8"/>
        <v>0</v>
      </c>
      <c r="D53" s="10">
        <f t="shared" si="9"/>
        <v>0</v>
      </c>
      <c r="E53" s="10">
        <f t="shared" si="10"/>
        <v>0</v>
      </c>
      <c r="F53" s="3"/>
      <c r="G53" s="3"/>
      <c r="H53" s="3"/>
      <c r="I53" s="72"/>
      <c r="J53" s="3"/>
      <c r="K53" s="72"/>
      <c r="N53" s="4"/>
      <c r="O53" s="4"/>
      <c r="P53" s="4"/>
      <c r="Q53" s="4"/>
      <c r="R53" s="4"/>
      <c r="S53" s="4"/>
    </row>
    <row r="54" spans="1:19" ht="12.75">
      <c r="A54" s="3" t="s">
        <v>167</v>
      </c>
      <c r="B54" s="8" t="s">
        <v>168</v>
      </c>
      <c r="C54" s="174">
        <f t="shared" si="8"/>
        <v>0</v>
      </c>
      <c r="D54" s="10">
        <f t="shared" si="9"/>
        <v>0</v>
      </c>
      <c r="E54" s="10">
        <f t="shared" si="10"/>
        <v>0</v>
      </c>
      <c r="F54" s="3"/>
      <c r="G54" s="3"/>
      <c r="H54" s="3"/>
      <c r="I54" s="72"/>
      <c r="J54" s="3"/>
      <c r="K54" s="72"/>
      <c r="N54" s="4"/>
      <c r="O54" s="4"/>
      <c r="P54" s="4"/>
      <c r="Q54" s="4"/>
      <c r="R54" s="4"/>
      <c r="S54" s="4"/>
    </row>
    <row r="55" spans="1:19" ht="12.75">
      <c r="A55" s="3" t="s">
        <v>199</v>
      </c>
      <c r="B55" s="8" t="s">
        <v>126</v>
      </c>
      <c r="C55" s="174">
        <f t="shared" si="8"/>
        <v>0</v>
      </c>
      <c r="D55" s="10">
        <f t="shared" si="9"/>
        <v>82075</v>
      </c>
      <c r="E55" s="10">
        <f t="shared" si="10"/>
        <v>0</v>
      </c>
      <c r="F55" s="3"/>
      <c r="G55" s="3">
        <v>64564</v>
      </c>
      <c r="H55" s="3"/>
      <c r="I55" s="72"/>
      <c r="J55" s="3">
        <v>17511</v>
      </c>
      <c r="K55" s="72"/>
      <c r="N55" s="4"/>
      <c r="O55" s="4"/>
      <c r="P55" s="4"/>
      <c r="Q55" s="4"/>
      <c r="R55" s="4"/>
      <c r="S55" s="4"/>
    </row>
    <row r="56" spans="1:19" ht="12.75">
      <c r="A56" s="3" t="s">
        <v>212</v>
      </c>
      <c r="B56" s="8" t="s">
        <v>198</v>
      </c>
      <c r="C56" s="174">
        <f t="shared" si="8"/>
        <v>0</v>
      </c>
      <c r="D56" s="10">
        <f t="shared" si="9"/>
        <v>0</v>
      </c>
      <c r="E56" s="10">
        <f t="shared" si="10"/>
        <v>0</v>
      </c>
      <c r="F56" s="3"/>
      <c r="G56" s="3"/>
      <c r="H56" s="3"/>
      <c r="I56" s="72"/>
      <c r="J56" s="3"/>
      <c r="K56" s="72"/>
      <c r="N56" s="4"/>
      <c r="O56" s="4"/>
      <c r="P56" s="4"/>
      <c r="Q56" s="4"/>
      <c r="R56" s="4"/>
      <c r="S56" s="4"/>
    </row>
    <row r="57" spans="1:19" ht="12.75">
      <c r="A57" s="3" t="s">
        <v>172</v>
      </c>
      <c r="B57" s="8" t="s">
        <v>169</v>
      </c>
      <c r="C57" s="174">
        <f t="shared" si="8"/>
        <v>0</v>
      </c>
      <c r="D57" s="10">
        <f t="shared" si="9"/>
        <v>68575</v>
      </c>
      <c r="E57" s="10">
        <f t="shared" si="10"/>
        <v>0</v>
      </c>
      <c r="F57" s="3"/>
      <c r="G57" s="3">
        <v>68575</v>
      </c>
      <c r="H57" s="3"/>
      <c r="I57" s="72"/>
      <c r="J57" s="3"/>
      <c r="K57" s="72"/>
      <c r="N57" s="4"/>
      <c r="O57" s="4"/>
      <c r="P57" s="4"/>
      <c r="Q57" s="4"/>
      <c r="R57" s="4"/>
      <c r="S57" s="4"/>
    </row>
    <row r="58" spans="1:19" ht="12.75">
      <c r="A58" s="19" t="s">
        <v>201</v>
      </c>
      <c r="B58" s="8" t="s">
        <v>121</v>
      </c>
      <c r="C58" s="174">
        <f t="shared" si="8"/>
        <v>0</v>
      </c>
      <c r="D58" s="10">
        <f t="shared" si="9"/>
        <v>0</v>
      </c>
      <c r="E58" s="10">
        <f t="shared" si="10"/>
        <v>0</v>
      </c>
      <c r="F58" s="3"/>
      <c r="G58" s="3"/>
      <c r="H58" s="3"/>
      <c r="I58" s="239"/>
      <c r="J58" s="3"/>
      <c r="K58" s="239"/>
      <c r="N58" s="4"/>
      <c r="O58" s="4"/>
      <c r="P58" s="4"/>
      <c r="Q58" s="4"/>
      <c r="R58" s="4"/>
      <c r="S58" s="4"/>
    </row>
    <row r="59" spans="1:19" ht="12.75">
      <c r="A59" s="19" t="s">
        <v>202</v>
      </c>
      <c r="B59" s="8" t="s">
        <v>122</v>
      </c>
      <c r="C59" s="174">
        <f t="shared" si="8"/>
        <v>-1265841</v>
      </c>
      <c r="D59" s="10">
        <f t="shared" si="9"/>
        <v>-1469615</v>
      </c>
      <c r="E59" s="10">
        <f t="shared" si="10"/>
        <v>-1274931</v>
      </c>
      <c r="F59" s="3"/>
      <c r="G59" s="3"/>
      <c r="H59" s="3"/>
      <c r="I59" s="72">
        <v>-1265841</v>
      </c>
      <c r="J59" s="3">
        <v>-1469615</v>
      </c>
      <c r="K59" s="72">
        <v>-1274931</v>
      </c>
      <c r="N59" s="4"/>
      <c r="O59" s="4"/>
      <c r="P59" s="4"/>
      <c r="Q59" s="4"/>
      <c r="R59" s="4"/>
      <c r="S59" s="4"/>
    </row>
    <row r="60" spans="1:19" ht="12.75">
      <c r="A60" s="3" t="s">
        <v>203</v>
      </c>
      <c r="B60" s="8" t="s">
        <v>207</v>
      </c>
      <c r="C60" s="174">
        <f t="shared" si="8"/>
        <v>0</v>
      </c>
      <c r="D60" s="10">
        <f t="shared" si="9"/>
        <v>16859</v>
      </c>
      <c r="E60" s="10">
        <f t="shared" si="10"/>
        <v>0</v>
      </c>
      <c r="F60" s="3"/>
      <c r="G60" s="3"/>
      <c r="H60" s="3"/>
      <c r="I60" s="72"/>
      <c r="J60" s="3">
        <v>16859</v>
      </c>
      <c r="K60" s="72"/>
      <c r="N60" s="4"/>
      <c r="O60" s="4"/>
      <c r="P60" s="4"/>
      <c r="Q60" s="4"/>
      <c r="R60" s="4"/>
      <c r="S60" s="4"/>
    </row>
    <row r="61" spans="1:19" ht="12.75">
      <c r="A61" s="7" t="s">
        <v>577</v>
      </c>
      <c r="B61" s="9"/>
      <c r="C61" s="175">
        <f>SUM(C48:C60)</f>
        <v>5711944</v>
      </c>
      <c r="D61" s="175">
        <f aca="true" t="shared" si="11" ref="D61:J61">SUM(D48:D60)</f>
        <v>7595714</v>
      </c>
      <c r="E61" s="175">
        <f t="shared" si="11"/>
        <v>5896164</v>
      </c>
      <c r="F61" s="175">
        <f t="shared" si="11"/>
        <v>6119085</v>
      </c>
      <c r="G61" s="175">
        <f t="shared" si="11"/>
        <v>6763178</v>
      </c>
      <c r="H61" s="175">
        <f t="shared" si="11"/>
        <v>6238795</v>
      </c>
      <c r="I61" s="175">
        <f>SUM(I48:I60)</f>
        <v>-407141</v>
      </c>
      <c r="J61" s="175">
        <f t="shared" si="11"/>
        <v>832536</v>
      </c>
      <c r="K61" s="175">
        <f>SUM(K48:K60)</f>
        <v>-342631</v>
      </c>
      <c r="N61" s="4"/>
      <c r="O61" s="4"/>
      <c r="P61" s="4"/>
      <c r="Q61" s="4"/>
      <c r="R61" s="4"/>
      <c r="S61" s="4"/>
    </row>
    <row r="62" spans="1:19" ht="12.75">
      <c r="A62" s="3" t="s">
        <v>570</v>
      </c>
      <c r="B62" s="8" t="s">
        <v>569</v>
      </c>
      <c r="C62" s="174">
        <f>F62+I62</f>
        <v>0</v>
      </c>
      <c r="D62" s="10">
        <f>G62+J62</f>
        <v>0</v>
      </c>
      <c r="E62" s="10">
        <f>H62+K62</f>
        <v>0</v>
      </c>
      <c r="F62" s="3"/>
      <c r="G62" s="3"/>
      <c r="H62" s="3"/>
      <c r="I62" s="72"/>
      <c r="J62" s="3"/>
      <c r="K62" s="72"/>
      <c r="N62" s="4"/>
      <c r="O62" s="4"/>
      <c r="P62" s="4"/>
      <c r="Q62" s="4"/>
      <c r="R62" s="4"/>
      <c r="S62" s="4"/>
    </row>
    <row r="63" spans="1:19" ht="12.75">
      <c r="A63" s="3" t="s">
        <v>507</v>
      </c>
      <c r="B63" s="8" t="s">
        <v>508</v>
      </c>
      <c r="C63" s="174">
        <f aca="true" t="shared" si="12" ref="C63:C69">F63+I63</f>
        <v>0</v>
      </c>
      <c r="D63" s="10">
        <f>J63</f>
        <v>15836271</v>
      </c>
      <c r="E63" s="10">
        <f>K63</f>
        <v>0</v>
      </c>
      <c r="F63" s="3"/>
      <c r="G63" s="3"/>
      <c r="H63" s="3"/>
      <c r="I63" s="72"/>
      <c r="J63" s="3">
        <v>15836271</v>
      </c>
      <c r="K63" s="72"/>
      <c r="N63" s="4"/>
      <c r="O63" s="4"/>
      <c r="P63" s="4"/>
      <c r="Q63" s="4"/>
      <c r="R63" s="4"/>
      <c r="S63" s="4"/>
    </row>
    <row r="64" spans="1:19" ht="12.75">
      <c r="A64" s="3" t="s">
        <v>107</v>
      </c>
      <c r="B64" s="8" t="s">
        <v>106</v>
      </c>
      <c r="C64" s="174">
        <f t="shared" si="12"/>
        <v>0</v>
      </c>
      <c r="D64" s="174">
        <f>G64+J64</f>
        <v>0</v>
      </c>
      <c r="E64" s="174">
        <f>H64+K64</f>
        <v>0</v>
      </c>
      <c r="F64" s="3"/>
      <c r="G64" s="3"/>
      <c r="H64" s="3"/>
      <c r="I64" s="72"/>
      <c r="J64" s="3"/>
      <c r="K64" s="72"/>
      <c r="N64" s="4"/>
      <c r="O64" s="4"/>
      <c r="P64" s="4"/>
      <c r="Q64" s="4"/>
      <c r="R64" s="4"/>
      <c r="S64" s="4"/>
    </row>
    <row r="65" spans="1:19" ht="12.75">
      <c r="A65" s="3" t="s">
        <v>111</v>
      </c>
      <c r="B65" s="8" t="s">
        <v>509</v>
      </c>
      <c r="C65" s="174">
        <f t="shared" si="12"/>
        <v>881331</v>
      </c>
      <c r="D65" s="174">
        <f>G65+J65</f>
        <v>-42651</v>
      </c>
      <c r="E65" s="174">
        <f>H65+K65</f>
        <v>1672364</v>
      </c>
      <c r="F65" s="3"/>
      <c r="G65" s="3"/>
      <c r="H65" s="3"/>
      <c r="I65" s="72">
        <v>881331</v>
      </c>
      <c r="J65" s="3">
        <v>-42651</v>
      </c>
      <c r="K65" s="72">
        <v>1672364</v>
      </c>
      <c r="N65" s="4"/>
      <c r="O65" s="4"/>
      <c r="P65" s="4"/>
      <c r="Q65" s="4"/>
      <c r="R65" s="4"/>
      <c r="S65" s="4"/>
    </row>
    <row r="66" spans="1:19" ht="12.75">
      <c r="A66" s="3" t="s">
        <v>49</v>
      </c>
      <c r="B66" s="8" t="s">
        <v>48</v>
      </c>
      <c r="C66" s="174">
        <f t="shared" si="12"/>
        <v>-48415</v>
      </c>
      <c r="D66" s="10">
        <f aca="true" t="shared" si="13" ref="D66:D75">J66</f>
        <v>-48415</v>
      </c>
      <c r="E66" s="10">
        <f>H66+K66</f>
        <v>-48415</v>
      </c>
      <c r="F66" s="3"/>
      <c r="G66" s="3"/>
      <c r="H66" s="3"/>
      <c r="I66" s="72">
        <v>-48415</v>
      </c>
      <c r="J66" s="3">
        <v>-48415</v>
      </c>
      <c r="K66" s="72">
        <v>-48415</v>
      </c>
      <c r="N66" s="4"/>
      <c r="O66" s="4"/>
      <c r="P66" s="4"/>
      <c r="Q66" s="4"/>
      <c r="R66" s="4"/>
      <c r="S66" s="4"/>
    </row>
    <row r="67" spans="1:19" ht="12.75">
      <c r="A67" s="3" t="s">
        <v>315</v>
      </c>
      <c r="B67" s="8" t="s">
        <v>313</v>
      </c>
      <c r="C67" s="174">
        <f t="shared" si="12"/>
        <v>0</v>
      </c>
      <c r="D67" s="10">
        <f t="shared" si="13"/>
        <v>0</v>
      </c>
      <c r="E67" s="10">
        <f aca="true" t="shared" si="14" ref="E67:E75">K67</f>
        <v>0</v>
      </c>
      <c r="F67" s="3"/>
      <c r="G67" s="3"/>
      <c r="H67" s="3"/>
      <c r="I67" s="72"/>
      <c r="J67" s="3"/>
      <c r="K67" s="72"/>
      <c r="N67" s="4"/>
      <c r="O67" s="4"/>
      <c r="P67" s="4"/>
      <c r="Q67" s="4"/>
      <c r="R67" s="4"/>
      <c r="S67" s="4"/>
    </row>
    <row r="68" spans="1:19" ht="12.75">
      <c r="A68" s="3" t="s">
        <v>316</v>
      </c>
      <c r="B68" s="8" t="s">
        <v>314</v>
      </c>
      <c r="C68" s="174">
        <f t="shared" si="12"/>
        <v>0</v>
      </c>
      <c r="D68" s="10">
        <f t="shared" si="13"/>
        <v>0</v>
      </c>
      <c r="E68" s="10">
        <f t="shared" si="14"/>
        <v>0</v>
      </c>
      <c r="F68" s="3"/>
      <c r="G68" s="3"/>
      <c r="H68" s="3"/>
      <c r="I68" s="72"/>
      <c r="J68" s="72"/>
      <c r="K68" s="72"/>
      <c r="N68" s="4"/>
      <c r="O68" s="4"/>
      <c r="P68" s="4"/>
      <c r="Q68" s="4"/>
      <c r="R68" s="4"/>
      <c r="S68" s="4"/>
    </row>
    <row r="69" spans="1:19" ht="12.75">
      <c r="A69" s="3" t="s">
        <v>320</v>
      </c>
      <c r="B69" s="8" t="s">
        <v>317</v>
      </c>
      <c r="C69" s="174">
        <f t="shared" si="12"/>
        <v>0</v>
      </c>
      <c r="D69" s="10">
        <f t="shared" si="13"/>
        <v>0</v>
      </c>
      <c r="E69" s="10">
        <f t="shared" si="14"/>
        <v>0</v>
      </c>
      <c r="F69" s="3"/>
      <c r="G69" s="3"/>
      <c r="H69" s="3"/>
      <c r="I69" s="72"/>
      <c r="J69" s="72"/>
      <c r="K69" s="72"/>
      <c r="N69" s="4"/>
      <c r="O69" s="4"/>
      <c r="P69" s="4"/>
      <c r="Q69" s="4"/>
      <c r="R69" s="4"/>
      <c r="S69" s="4"/>
    </row>
    <row r="70" spans="1:19" ht="12.75">
      <c r="A70" s="3" t="s">
        <v>535</v>
      </c>
      <c r="B70" s="8" t="s">
        <v>321</v>
      </c>
      <c r="C70" s="10">
        <f>I70</f>
        <v>-1630995</v>
      </c>
      <c r="D70" s="10">
        <f t="shared" si="13"/>
        <v>-9621500</v>
      </c>
      <c r="E70" s="10">
        <f>K70</f>
        <v>0</v>
      </c>
      <c r="F70" s="3"/>
      <c r="G70" s="3"/>
      <c r="H70" s="3"/>
      <c r="I70" s="72">
        <v>-1630995</v>
      </c>
      <c r="J70" s="72">
        <v>-9621500</v>
      </c>
      <c r="K70" s="72"/>
      <c r="N70" s="4"/>
      <c r="O70" s="4"/>
      <c r="P70" s="4"/>
      <c r="Q70" s="4"/>
      <c r="R70" s="4"/>
      <c r="S70" s="4"/>
    </row>
    <row r="71" spans="1:19" ht="12.75">
      <c r="A71" s="3" t="s">
        <v>284</v>
      </c>
      <c r="B71" s="8" t="s">
        <v>50</v>
      </c>
      <c r="C71" s="174">
        <f aca="true" t="shared" si="15" ref="C71:C81">F71+I71</f>
        <v>-47972</v>
      </c>
      <c r="D71" s="10">
        <f t="shared" si="13"/>
        <v>-47973</v>
      </c>
      <c r="E71" s="10">
        <f t="shared" si="14"/>
        <v>0</v>
      </c>
      <c r="F71" s="3"/>
      <c r="G71" s="3"/>
      <c r="H71" s="3"/>
      <c r="I71" s="72">
        <v>-47972</v>
      </c>
      <c r="J71" s="72">
        <v>-47973</v>
      </c>
      <c r="K71" s="72"/>
      <c r="N71" s="4"/>
      <c r="O71" s="4"/>
      <c r="P71" s="4"/>
      <c r="Q71" s="4"/>
      <c r="R71" s="4"/>
      <c r="S71" s="4"/>
    </row>
    <row r="72" spans="1:19" ht="12.75">
      <c r="A72" s="3" t="s">
        <v>517</v>
      </c>
      <c r="B72" s="8" t="s">
        <v>515</v>
      </c>
      <c r="C72" s="174">
        <f t="shared" si="15"/>
        <v>0</v>
      </c>
      <c r="D72" s="10">
        <f t="shared" si="13"/>
        <v>1177108</v>
      </c>
      <c r="E72" s="10">
        <f t="shared" si="14"/>
        <v>1259931</v>
      </c>
      <c r="F72" s="3"/>
      <c r="G72" s="3"/>
      <c r="H72" s="3"/>
      <c r="I72" s="72"/>
      <c r="J72" s="72">
        <v>1177108</v>
      </c>
      <c r="K72" s="72">
        <v>1259931</v>
      </c>
      <c r="N72" s="4"/>
      <c r="O72" s="4"/>
      <c r="P72" s="4"/>
      <c r="Q72" s="4"/>
      <c r="R72" s="4"/>
      <c r="S72" s="4"/>
    </row>
    <row r="73" spans="1:19" ht="12.75">
      <c r="A73" s="3" t="s">
        <v>726</v>
      </c>
      <c r="B73" s="8" t="s">
        <v>516</v>
      </c>
      <c r="C73" s="174">
        <f t="shared" si="15"/>
        <v>-387983</v>
      </c>
      <c r="D73" s="10">
        <f t="shared" si="13"/>
        <v>-387983</v>
      </c>
      <c r="E73" s="10">
        <f>K73</f>
        <v>0</v>
      </c>
      <c r="F73" s="3"/>
      <c r="G73" s="3"/>
      <c r="H73" s="3"/>
      <c r="I73" s="72">
        <v>-387983</v>
      </c>
      <c r="J73" s="72">
        <v>-387983</v>
      </c>
      <c r="K73" s="72"/>
      <c r="N73" s="4"/>
      <c r="O73" s="4"/>
      <c r="P73" s="4"/>
      <c r="Q73" s="4"/>
      <c r="R73" s="4"/>
      <c r="S73" s="4"/>
    </row>
    <row r="74" spans="1:19" ht="12.75">
      <c r="A74" s="3" t="s">
        <v>52</v>
      </c>
      <c r="B74" s="8" t="s">
        <v>51</v>
      </c>
      <c r="C74" s="174">
        <f t="shared" si="15"/>
        <v>0</v>
      </c>
      <c r="D74" s="10">
        <f t="shared" si="13"/>
        <v>0</v>
      </c>
      <c r="E74" s="10">
        <f t="shared" si="14"/>
        <v>0</v>
      </c>
      <c r="F74" s="3"/>
      <c r="G74" s="3"/>
      <c r="H74" s="3"/>
      <c r="I74" s="72"/>
      <c r="J74" s="72"/>
      <c r="K74" s="72"/>
      <c r="N74" s="4"/>
      <c r="O74" s="4"/>
      <c r="P74" s="4"/>
      <c r="Q74" s="4"/>
      <c r="R74" s="4"/>
      <c r="S74" s="4"/>
    </row>
    <row r="75" spans="1:19" ht="12.75">
      <c r="A75" s="3" t="s">
        <v>54</v>
      </c>
      <c r="B75" s="8" t="s">
        <v>53</v>
      </c>
      <c r="C75" s="174">
        <f t="shared" si="15"/>
        <v>0</v>
      </c>
      <c r="D75" s="10">
        <f t="shared" si="13"/>
        <v>0</v>
      </c>
      <c r="E75" s="10">
        <f t="shared" si="14"/>
        <v>-288792</v>
      </c>
      <c r="F75" s="3"/>
      <c r="G75" s="3"/>
      <c r="H75" s="3"/>
      <c r="I75" s="72"/>
      <c r="J75" s="72"/>
      <c r="K75" s="72">
        <v>-288792</v>
      </c>
      <c r="N75" s="4"/>
      <c r="O75" s="4"/>
      <c r="P75" s="4"/>
      <c r="Q75" s="4"/>
      <c r="R75" s="4"/>
      <c r="S75" s="4"/>
    </row>
    <row r="76" spans="1:19" ht="12.75">
      <c r="A76" s="3" t="s">
        <v>23</v>
      </c>
      <c r="B76" s="8" t="s">
        <v>252</v>
      </c>
      <c r="C76" s="174">
        <f t="shared" si="15"/>
        <v>5000000</v>
      </c>
      <c r="D76" s="10">
        <f>J76</f>
        <v>0</v>
      </c>
      <c r="E76" s="10">
        <f>K76</f>
        <v>0</v>
      </c>
      <c r="F76" s="3"/>
      <c r="G76" s="3"/>
      <c r="H76" s="3"/>
      <c r="I76" s="72">
        <v>5000000</v>
      </c>
      <c r="J76" s="72"/>
      <c r="K76" s="72"/>
      <c r="N76" s="4"/>
      <c r="O76" s="4"/>
      <c r="P76" s="4"/>
      <c r="Q76" s="4"/>
      <c r="R76" s="4"/>
      <c r="S76" s="4"/>
    </row>
    <row r="77" spans="1:19" ht="12.75">
      <c r="A77" s="3" t="s">
        <v>243</v>
      </c>
      <c r="B77" s="8" t="s">
        <v>244</v>
      </c>
      <c r="C77" s="174">
        <f t="shared" si="15"/>
        <v>0</v>
      </c>
      <c r="D77" s="10">
        <f aca="true" t="shared" si="16" ref="D77:E81">G77+J77</f>
        <v>0</v>
      </c>
      <c r="E77" s="10">
        <f t="shared" si="16"/>
        <v>0</v>
      </c>
      <c r="F77" s="3"/>
      <c r="G77" s="3"/>
      <c r="H77" s="3"/>
      <c r="I77" s="72"/>
      <c r="J77" s="3"/>
      <c r="K77" s="72"/>
      <c r="N77" s="4"/>
      <c r="O77" s="4"/>
      <c r="P77" s="4"/>
      <c r="Q77" s="4"/>
      <c r="R77" s="4"/>
      <c r="S77" s="4"/>
    </row>
    <row r="78" spans="1:19" ht="12.75">
      <c r="A78" s="3" t="s">
        <v>585</v>
      </c>
      <c r="B78" s="8" t="s">
        <v>123</v>
      </c>
      <c r="C78" s="174">
        <f t="shared" si="15"/>
        <v>306103</v>
      </c>
      <c r="D78" s="10">
        <f t="shared" si="16"/>
        <v>306103</v>
      </c>
      <c r="E78" s="10">
        <f t="shared" si="16"/>
        <v>2482360</v>
      </c>
      <c r="F78" s="72">
        <v>219842</v>
      </c>
      <c r="G78" s="3">
        <v>219842</v>
      </c>
      <c r="H78" s="72">
        <v>1020845</v>
      </c>
      <c r="I78" s="72">
        <v>86261</v>
      </c>
      <c r="J78" s="3">
        <v>86261</v>
      </c>
      <c r="K78" s="72">
        <v>1461515</v>
      </c>
      <c r="N78" s="4"/>
      <c r="O78" s="4"/>
      <c r="P78" s="4"/>
      <c r="Q78" s="4"/>
      <c r="R78" s="4"/>
      <c r="S78" s="4"/>
    </row>
    <row r="79" spans="1:19" ht="12.75">
      <c r="A79" s="3" t="s">
        <v>576</v>
      </c>
      <c r="B79" s="8" t="s">
        <v>575</v>
      </c>
      <c r="C79" s="174">
        <f t="shared" si="15"/>
        <v>0</v>
      </c>
      <c r="D79" s="10">
        <f t="shared" si="16"/>
        <v>0</v>
      </c>
      <c r="E79" s="10">
        <f t="shared" si="16"/>
        <v>0</v>
      </c>
      <c r="F79" s="72"/>
      <c r="G79" s="3"/>
      <c r="H79" s="72"/>
      <c r="I79" s="72"/>
      <c r="J79" s="3"/>
      <c r="K79" s="72"/>
      <c r="N79" s="4"/>
      <c r="O79" s="4"/>
      <c r="P79" s="4"/>
      <c r="Q79" s="4"/>
      <c r="R79" s="4"/>
      <c r="S79" s="4"/>
    </row>
    <row r="80" spans="1:19" ht="12.75">
      <c r="A80" s="3" t="s">
        <v>267</v>
      </c>
      <c r="B80" s="8" t="s">
        <v>124</v>
      </c>
      <c r="C80" s="174">
        <f t="shared" si="15"/>
        <v>0</v>
      </c>
      <c r="D80" s="10">
        <f t="shared" si="16"/>
        <v>0</v>
      </c>
      <c r="E80" s="10">
        <f t="shared" si="16"/>
        <v>0</v>
      </c>
      <c r="F80" s="72"/>
      <c r="G80" s="3"/>
      <c r="H80" s="72"/>
      <c r="I80" s="72"/>
      <c r="J80" s="3"/>
      <c r="K80" s="72"/>
      <c r="N80" s="4"/>
      <c r="O80" s="4"/>
      <c r="P80" s="4"/>
      <c r="Q80" s="4"/>
      <c r="R80" s="4"/>
      <c r="S80" s="4"/>
    </row>
    <row r="81" spans="1:19" ht="12.75">
      <c r="A81" s="3" t="s">
        <v>318</v>
      </c>
      <c r="B81" s="8" t="s">
        <v>283</v>
      </c>
      <c r="C81" s="174">
        <f t="shared" si="15"/>
        <v>-300000</v>
      </c>
      <c r="D81" s="10">
        <f t="shared" si="16"/>
        <v>-300000</v>
      </c>
      <c r="E81" s="10">
        <f t="shared" si="16"/>
        <v>0</v>
      </c>
      <c r="F81" s="3">
        <v>759090</v>
      </c>
      <c r="G81" s="23">
        <v>759090</v>
      </c>
      <c r="H81" s="72"/>
      <c r="I81" s="72">
        <v>-1059090</v>
      </c>
      <c r="J81" s="3">
        <v>-1059090</v>
      </c>
      <c r="K81" s="72"/>
      <c r="N81" s="4"/>
      <c r="O81" s="4"/>
      <c r="P81" s="4"/>
      <c r="Q81" s="4"/>
      <c r="R81" s="4"/>
      <c r="S81" s="4"/>
    </row>
    <row r="82" spans="1:19" ht="12.75">
      <c r="A82" s="7" t="s">
        <v>578</v>
      </c>
      <c r="B82" s="36"/>
      <c r="C82" s="327">
        <f>SUM(C62:C81)</f>
        <v>3772069</v>
      </c>
      <c r="D82" s="327">
        <f>SUM(D62:D81)</f>
        <v>6870960</v>
      </c>
      <c r="E82" s="327">
        <f aca="true" t="shared" si="17" ref="E82:J82">SUM(E62:E81)</f>
        <v>5077448</v>
      </c>
      <c r="F82" s="327">
        <f t="shared" si="17"/>
        <v>978932</v>
      </c>
      <c r="G82" s="327">
        <f t="shared" si="17"/>
        <v>978932</v>
      </c>
      <c r="H82" s="327">
        <f t="shared" si="17"/>
        <v>1020845</v>
      </c>
      <c r="I82" s="327">
        <f t="shared" si="17"/>
        <v>2793137</v>
      </c>
      <c r="J82" s="327">
        <f t="shared" si="17"/>
        <v>5892028</v>
      </c>
      <c r="K82" s="327">
        <f>SUM(K62:K81)</f>
        <v>4056603</v>
      </c>
      <c r="N82" s="4"/>
      <c r="O82" s="4"/>
      <c r="P82" s="4"/>
      <c r="Q82" s="4"/>
      <c r="R82" s="4"/>
      <c r="S82" s="4"/>
    </row>
    <row r="83" spans="1:19" ht="13.5" thickBot="1">
      <c r="A83" s="328"/>
      <c r="B83" s="74"/>
      <c r="C83" s="329"/>
      <c r="D83" s="50"/>
      <c r="E83" s="50"/>
      <c r="F83" s="328"/>
      <c r="G83" s="328"/>
      <c r="H83" s="328"/>
      <c r="I83" s="328"/>
      <c r="J83" s="328"/>
      <c r="K83" s="328"/>
      <c r="N83" s="4"/>
      <c r="O83" s="4"/>
      <c r="P83" s="4"/>
      <c r="Q83" s="4"/>
      <c r="R83" s="4"/>
      <c r="S83" s="4"/>
    </row>
    <row r="84" spans="1:11" ht="13.5" thickBot="1">
      <c r="A84" s="24" t="s">
        <v>185</v>
      </c>
      <c r="B84" s="29"/>
      <c r="C84" s="29">
        <f>C47+C61+C82</f>
        <v>23390800</v>
      </c>
      <c r="D84" s="29">
        <f>D47+D61+D82</f>
        <v>26267737</v>
      </c>
      <c r="E84" s="29">
        <f aca="true" t="shared" si="18" ref="E84:J84">E47+E61+E82</f>
        <v>25155000</v>
      </c>
      <c r="F84" s="29">
        <f t="shared" si="18"/>
        <v>7098017</v>
      </c>
      <c r="G84" s="29">
        <f t="shared" si="18"/>
        <v>7762467</v>
      </c>
      <c r="H84" s="29">
        <f t="shared" si="18"/>
        <v>7259640</v>
      </c>
      <c r="I84" s="29">
        <f t="shared" si="18"/>
        <v>16292783</v>
      </c>
      <c r="J84" s="29">
        <f t="shared" si="18"/>
        <v>18505270</v>
      </c>
      <c r="K84" s="29">
        <f>K47+K61+K82</f>
        <v>17895360</v>
      </c>
    </row>
    <row r="85" spans="1:11" ht="12.75" hidden="1">
      <c r="A85" s="4"/>
      <c r="B85" s="4"/>
      <c r="C85" s="4"/>
      <c r="D85" s="27"/>
      <c r="E85" s="127"/>
      <c r="F85" s="27"/>
      <c r="G85" s="49"/>
      <c r="H85" s="344" t="s">
        <v>644</v>
      </c>
      <c r="I85" s="27"/>
      <c r="J85" s="27"/>
      <c r="K85" s="127" t="e">
        <f>#REF!</f>
        <v>#REF!</v>
      </c>
    </row>
    <row r="86" spans="7:13" ht="12.75" hidden="1">
      <c r="G86" s="2"/>
      <c r="I86" s="1" t="s">
        <v>645</v>
      </c>
      <c r="K86" s="2" t="e">
        <f>K84-K85</f>
        <v>#REF!</v>
      </c>
      <c r="L86" s="1">
        <v>5168935</v>
      </c>
      <c r="M86" s="1" t="e">
        <f>L86-K86</f>
        <v>#REF!</v>
      </c>
    </row>
    <row r="87" spans="5:7" ht="12.75">
      <c r="E87" s="2"/>
      <c r="F87" s="2"/>
      <c r="G87" s="2"/>
    </row>
    <row r="88" spans="5:7" ht="12.75">
      <c r="E88" s="2"/>
      <c r="F88" s="2"/>
      <c r="G88" s="2"/>
    </row>
    <row r="89" spans="1:6" s="130" customFormat="1" ht="12">
      <c r="A89" s="186" t="s">
        <v>581</v>
      </c>
      <c r="B89" s="186"/>
      <c r="C89" s="186"/>
      <c r="D89" s="186"/>
      <c r="E89" s="186" t="s">
        <v>579</v>
      </c>
      <c r="F89" s="186"/>
    </row>
    <row r="90" spans="1:6" s="130" customFormat="1" ht="12">
      <c r="A90" s="186" t="s">
        <v>582</v>
      </c>
      <c r="B90" s="186"/>
      <c r="C90" s="186"/>
      <c r="D90" s="186"/>
      <c r="E90" s="186"/>
      <c r="F90" s="186" t="s">
        <v>580</v>
      </c>
    </row>
    <row r="91" spans="4:9" ht="15">
      <c r="D91" s="5"/>
      <c r="E91" s="5"/>
      <c r="F91" s="5"/>
      <c r="G91" s="5"/>
      <c r="H91" s="5"/>
      <c r="I91" s="5"/>
    </row>
    <row r="92" spans="4:9" ht="15">
      <c r="D92" s="5"/>
      <c r="E92" s="5"/>
      <c r="F92" s="5"/>
      <c r="G92" s="16"/>
      <c r="H92" s="16"/>
      <c r="I92" s="16"/>
    </row>
    <row r="93" spans="4:9" ht="15">
      <c r="D93" s="5"/>
      <c r="E93" s="5"/>
      <c r="F93" s="5"/>
      <c r="G93" s="5"/>
      <c r="H93" s="5"/>
      <c r="I93" s="5"/>
    </row>
  </sheetData>
  <sheetProtection/>
  <mergeCells count="16">
    <mergeCell ref="K6:K7"/>
    <mergeCell ref="F6:F7"/>
    <mergeCell ref="I6:I7"/>
    <mergeCell ref="D6:D7"/>
    <mergeCell ref="G6:G7"/>
    <mergeCell ref="J6:J7"/>
    <mergeCell ref="C5:E5"/>
    <mergeCell ref="F5:H5"/>
    <mergeCell ref="B5:B7"/>
    <mergeCell ref="A1:K1"/>
    <mergeCell ref="A5:A7"/>
    <mergeCell ref="C6:C7"/>
    <mergeCell ref="I5:K5"/>
    <mergeCell ref="A3:K3"/>
    <mergeCell ref="E6:E7"/>
    <mergeCell ref="H6:H7"/>
  </mergeCells>
  <printOptions/>
  <pageMargins left="0.38" right="0.29" top="0.24" bottom="0.35" header="0.17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82"/>
  <sheetViews>
    <sheetView workbookViewId="0" topLeftCell="A83">
      <selection activeCell="H139" sqref="H139"/>
    </sheetView>
  </sheetViews>
  <sheetFormatPr defaultColWidth="9.140625" defaultRowHeight="12"/>
  <cols>
    <col min="1" max="1" width="30.8515625" style="130" customWidth="1"/>
    <col min="2" max="2" width="5.140625" style="216" customWidth="1"/>
    <col min="3" max="18" width="9.140625" style="130" customWidth="1"/>
    <col min="19" max="19" width="9.7109375" style="130" customWidth="1"/>
    <col min="20" max="20" width="9.8515625" style="130" bestFit="1" customWidth="1"/>
    <col min="21" max="16384" width="9.28125" style="130" customWidth="1"/>
  </cols>
  <sheetData>
    <row r="1" ht="12">
      <c r="Q1" s="162" t="s">
        <v>811</v>
      </c>
    </row>
    <row r="2" spans="1:13" ht="11.25">
      <c r="A2" s="131" t="s">
        <v>598</v>
      </c>
      <c r="B2" s="217"/>
      <c r="C2" s="132"/>
      <c r="D2" s="132"/>
      <c r="E2" s="163"/>
      <c r="F2" s="164"/>
      <c r="G2" s="164"/>
      <c r="M2" s="133"/>
    </row>
    <row r="3" spans="1:19" ht="11.25">
      <c r="A3" s="134" t="s">
        <v>396</v>
      </c>
      <c r="B3" s="136" t="s">
        <v>397</v>
      </c>
      <c r="C3" s="135"/>
      <c r="D3" s="135"/>
      <c r="E3" s="135"/>
      <c r="F3" s="137"/>
      <c r="G3" s="135"/>
      <c r="H3" s="136"/>
      <c r="I3" s="135"/>
      <c r="J3" s="135"/>
      <c r="K3" s="136" t="s">
        <v>398</v>
      </c>
      <c r="L3" s="135" t="s">
        <v>399</v>
      </c>
      <c r="M3" s="135" t="s">
        <v>400</v>
      </c>
      <c r="N3" s="136" t="s">
        <v>401</v>
      </c>
      <c r="O3" s="135" t="s">
        <v>401</v>
      </c>
      <c r="P3" s="136" t="s">
        <v>401</v>
      </c>
      <c r="Q3" s="137" t="s">
        <v>401</v>
      </c>
      <c r="R3" s="137" t="s">
        <v>402</v>
      </c>
      <c r="S3" s="134"/>
    </row>
    <row r="4" spans="1:19" ht="11.25">
      <c r="A4" s="138"/>
      <c r="B4" s="140" t="s">
        <v>403</v>
      </c>
      <c r="C4" s="139" t="s">
        <v>404</v>
      </c>
      <c r="D4" s="139" t="s">
        <v>405</v>
      </c>
      <c r="E4" s="139" t="s">
        <v>406</v>
      </c>
      <c r="F4" s="141" t="s">
        <v>407</v>
      </c>
      <c r="G4" s="139" t="s">
        <v>408</v>
      </c>
      <c r="H4" s="140" t="s">
        <v>409</v>
      </c>
      <c r="I4" s="139" t="s">
        <v>410</v>
      </c>
      <c r="J4" s="139" t="s">
        <v>467</v>
      </c>
      <c r="K4" s="140" t="s">
        <v>411</v>
      </c>
      <c r="L4" s="139" t="s">
        <v>468</v>
      </c>
      <c r="M4" s="139" t="s">
        <v>409</v>
      </c>
      <c r="N4" s="140" t="s">
        <v>412</v>
      </c>
      <c r="O4" s="139" t="s">
        <v>413</v>
      </c>
      <c r="P4" s="140" t="s">
        <v>407</v>
      </c>
      <c r="Q4" s="141" t="s">
        <v>408</v>
      </c>
      <c r="R4" s="141" t="s">
        <v>406</v>
      </c>
      <c r="S4" s="168" t="s">
        <v>116</v>
      </c>
    </row>
    <row r="5" spans="1:19" ht="11.25" hidden="1">
      <c r="A5" s="143" t="s">
        <v>432</v>
      </c>
      <c r="B5" s="218">
        <v>117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>
        <f>SUM(C5:Q5)</f>
        <v>0</v>
      </c>
    </row>
    <row r="6" spans="1:19" ht="11.25">
      <c r="A6" s="143" t="s">
        <v>414</v>
      </c>
      <c r="B6" s="218">
        <v>122</v>
      </c>
      <c r="C6" s="143">
        <v>641713</v>
      </c>
      <c r="D6" s="143">
        <v>19300</v>
      </c>
      <c r="E6" s="143">
        <v>19850</v>
      </c>
      <c r="F6" s="143">
        <v>19850</v>
      </c>
      <c r="G6" s="143">
        <v>19700</v>
      </c>
      <c r="H6" s="143">
        <v>19850</v>
      </c>
      <c r="I6" s="143">
        <v>18430</v>
      </c>
      <c r="J6" s="143"/>
      <c r="K6" s="143"/>
      <c r="L6" s="143"/>
      <c r="M6" s="143"/>
      <c r="N6" s="143"/>
      <c r="O6" s="143"/>
      <c r="P6" s="143"/>
      <c r="Q6" s="143"/>
      <c r="R6" s="143"/>
      <c r="S6" s="143">
        <f>SUM(C6:R6)</f>
        <v>758693</v>
      </c>
    </row>
    <row r="7" spans="1:19" ht="11.25" hidden="1">
      <c r="A7" s="143" t="s">
        <v>469</v>
      </c>
      <c r="B7" s="218">
        <v>123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>
        <f>SUM(C7:R7)</f>
        <v>0</v>
      </c>
    </row>
    <row r="8" spans="1:19" ht="11.25" hidden="1">
      <c r="A8" s="143" t="s">
        <v>500</v>
      </c>
      <c r="B8" s="218">
        <v>141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>
        <f>SUM(C8:R8)</f>
        <v>0</v>
      </c>
    </row>
    <row r="9" spans="1:19" s="133" customFormat="1" ht="11.25">
      <c r="A9" s="144" t="s">
        <v>415</v>
      </c>
      <c r="B9" s="219"/>
      <c r="C9" s="144">
        <f>SUM(C6:C8)</f>
        <v>641713</v>
      </c>
      <c r="D9" s="144">
        <f aca="true" t="shared" si="0" ref="D9:P9">SUM(D5:D7)</f>
        <v>19300</v>
      </c>
      <c r="E9" s="144">
        <f t="shared" si="0"/>
        <v>19850</v>
      </c>
      <c r="F9" s="144">
        <f t="shared" si="0"/>
        <v>19850</v>
      </c>
      <c r="G9" s="144">
        <f t="shared" si="0"/>
        <v>19700</v>
      </c>
      <c r="H9" s="144">
        <f t="shared" si="0"/>
        <v>19850</v>
      </c>
      <c r="I9" s="144">
        <f t="shared" si="0"/>
        <v>18430</v>
      </c>
      <c r="J9" s="144">
        <f t="shared" si="0"/>
        <v>0</v>
      </c>
      <c r="K9" s="144">
        <f t="shared" si="0"/>
        <v>0</v>
      </c>
      <c r="L9" s="144">
        <f t="shared" si="0"/>
        <v>0</v>
      </c>
      <c r="M9" s="144">
        <f t="shared" si="0"/>
        <v>0</v>
      </c>
      <c r="N9" s="144">
        <f t="shared" si="0"/>
        <v>0</v>
      </c>
      <c r="O9" s="144">
        <f t="shared" si="0"/>
        <v>0</v>
      </c>
      <c r="P9" s="144">
        <f t="shared" si="0"/>
        <v>0</v>
      </c>
      <c r="Q9" s="144">
        <f>SUM(Q5:Q7)</f>
        <v>0</v>
      </c>
      <c r="R9" s="144">
        <f>SUM(R5:R7)</f>
        <v>0</v>
      </c>
      <c r="S9" s="144">
        <f>SUM(S6:S8)</f>
        <v>758693</v>
      </c>
    </row>
    <row r="10" spans="1:19" ht="11.25" hidden="1">
      <c r="A10" s="143" t="s">
        <v>433</v>
      </c>
      <c r="B10" s="218">
        <v>219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>
        <f>SUM(C10:R10)</f>
        <v>0</v>
      </c>
    </row>
    <row r="11" spans="1:19" ht="11.25">
      <c r="A11" s="143" t="s">
        <v>555</v>
      </c>
      <c r="B11" s="218">
        <v>239</v>
      </c>
      <c r="C11" s="143">
        <v>116259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>
        <f>SUM(C11:R11)</f>
        <v>116259</v>
      </c>
    </row>
    <row r="12" spans="1:19" ht="11.25">
      <c r="A12" s="143" t="s">
        <v>434</v>
      </c>
      <c r="B12" s="218">
        <v>282</v>
      </c>
      <c r="C12" s="143">
        <v>151033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>
        <f>SUM(C12:R12)</f>
        <v>151033</v>
      </c>
    </row>
    <row r="13" spans="1:19" ht="11.25" hidden="1">
      <c r="A13" s="143" t="s">
        <v>528</v>
      </c>
      <c r="B13" s="218">
        <v>284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>
        <f>SUM(C13:Q13)</f>
        <v>0</v>
      </c>
    </row>
    <row r="14" spans="1:19" s="133" customFormat="1" ht="11.25">
      <c r="A14" s="144" t="s">
        <v>417</v>
      </c>
      <c r="B14" s="219"/>
      <c r="C14" s="144">
        <f>SUM(C10:C13)</f>
        <v>267292</v>
      </c>
      <c r="D14" s="144">
        <f aca="true" t="shared" si="1" ref="D14:S14">SUM(D10:D13)</f>
        <v>0</v>
      </c>
      <c r="E14" s="144">
        <f t="shared" si="1"/>
        <v>0</v>
      </c>
      <c r="F14" s="144">
        <f t="shared" si="1"/>
        <v>0</v>
      </c>
      <c r="G14" s="144">
        <f t="shared" si="1"/>
        <v>0</v>
      </c>
      <c r="H14" s="144">
        <f t="shared" si="1"/>
        <v>0</v>
      </c>
      <c r="I14" s="144">
        <f t="shared" si="1"/>
        <v>0</v>
      </c>
      <c r="J14" s="144">
        <f t="shared" si="1"/>
        <v>0</v>
      </c>
      <c r="K14" s="144">
        <f t="shared" si="1"/>
        <v>0</v>
      </c>
      <c r="L14" s="144">
        <f t="shared" si="1"/>
        <v>0</v>
      </c>
      <c r="M14" s="144">
        <f t="shared" si="1"/>
        <v>0</v>
      </c>
      <c r="N14" s="144">
        <f t="shared" si="1"/>
        <v>0</v>
      </c>
      <c r="O14" s="144">
        <f t="shared" si="1"/>
        <v>0</v>
      </c>
      <c r="P14" s="144">
        <f t="shared" si="1"/>
        <v>0</v>
      </c>
      <c r="Q14" s="144">
        <f t="shared" si="1"/>
        <v>0</v>
      </c>
      <c r="R14" s="144">
        <f t="shared" si="1"/>
        <v>0</v>
      </c>
      <c r="S14" s="144">
        <f t="shared" si="1"/>
        <v>267292</v>
      </c>
    </row>
    <row r="15" spans="1:19" ht="11.25">
      <c r="A15" s="143" t="s">
        <v>418</v>
      </c>
      <c r="B15" s="218">
        <v>311</v>
      </c>
      <c r="C15" s="143">
        <v>943378</v>
      </c>
      <c r="D15" s="143">
        <v>39958</v>
      </c>
      <c r="E15" s="143">
        <v>50065</v>
      </c>
      <c r="F15" s="143">
        <v>55792</v>
      </c>
      <c r="G15" s="143">
        <v>44617</v>
      </c>
      <c r="H15" s="143">
        <v>197134</v>
      </c>
      <c r="I15" s="143">
        <v>45325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>
        <f aca="true" t="shared" si="2" ref="S15:S21">SUM(C15:R15)</f>
        <v>1376269</v>
      </c>
    </row>
    <row r="16" spans="1:19" ht="11.25">
      <c r="A16" s="143" t="s">
        <v>532</v>
      </c>
      <c r="B16" s="218">
        <v>321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>
        <v>862121</v>
      </c>
      <c r="S16" s="143">
        <f t="shared" si="2"/>
        <v>862121</v>
      </c>
    </row>
    <row r="17" spans="1:19" ht="11.25">
      <c r="A17" s="143" t="s">
        <v>436</v>
      </c>
      <c r="B17" s="218">
        <v>322</v>
      </c>
      <c r="C17" s="143">
        <v>125803</v>
      </c>
      <c r="D17" s="143"/>
      <c r="E17" s="143"/>
      <c r="F17" s="143"/>
      <c r="G17" s="143"/>
      <c r="H17" s="143"/>
      <c r="I17" s="143"/>
      <c r="J17" s="143"/>
      <c r="K17" s="143"/>
      <c r="L17" s="143">
        <v>667896</v>
      </c>
      <c r="M17" s="143">
        <v>425409</v>
      </c>
      <c r="N17" s="143">
        <v>521950</v>
      </c>
      <c r="O17" s="143">
        <v>458839</v>
      </c>
      <c r="P17" s="143">
        <v>181667</v>
      </c>
      <c r="Q17" s="143">
        <v>211443</v>
      </c>
      <c r="R17" s="143"/>
      <c r="S17" s="143">
        <f t="shared" si="2"/>
        <v>2593007</v>
      </c>
    </row>
    <row r="18" spans="1:19" ht="11.25">
      <c r="A18" s="143" t="s">
        <v>437</v>
      </c>
      <c r="B18" s="218">
        <v>326</v>
      </c>
      <c r="C18" s="448"/>
      <c r="D18" s="448"/>
      <c r="E18" s="448"/>
      <c r="F18" s="448"/>
      <c r="G18" s="448"/>
      <c r="H18" s="448"/>
      <c r="I18" s="448"/>
      <c r="J18" s="448"/>
      <c r="K18" s="143"/>
      <c r="L18" s="143">
        <v>123439</v>
      </c>
      <c r="M18" s="143">
        <v>122271</v>
      </c>
      <c r="N18" s="448"/>
      <c r="O18" s="448"/>
      <c r="P18" s="448"/>
      <c r="Q18" s="448"/>
      <c r="R18" s="143"/>
      <c r="S18" s="143">
        <f t="shared" si="2"/>
        <v>245710</v>
      </c>
    </row>
    <row r="19" spans="1:19" ht="11.25" hidden="1">
      <c r="A19" s="143" t="s">
        <v>325</v>
      </c>
      <c r="B19" s="218">
        <v>336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>
        <f t="shared" si="2"/>
        <v>0</v>
      </c>
    </row>
    <row r="20" spans="1:19" ht="11.25">
      <c r="A20" s="143" t="s">
        <v>470</v>
      </c>
      <c r="B20" s="218">
        <v>337</v>
      </c>
      <c r="C20" s="143">
        <v>19910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>
        <f t="shared" si="2"/>
        <v>19910</v>
      </c>
    </row>
    <row r="21" spans="1:19" ht="11.25">
      <c r="A21" s="143" t="s">
        <v>496</v>
      </c>
      <c r="B21" s="218">
        <v>388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>
        <v>25089</v>
      </c>
      <c r="M21" s="143">
        <v>18849</v>
      </c>
      <c r="N21" s="143">
        <v>31980</v>
      </c>
      <c r="O21" s="143">
        <v>18720</v>
      </c>
      <c r="P21" s="143">
        <v>13650</v>
      </c>
      <c r="Q21" s="143">
        <v>14949</v>
      </c>
      <c r="R21" s="143"/>
      <c r="S21" s="143">
        <f t="shared" si="2"/>
        <v>123237</v>
      </c>
    </row>
    <row r="22" spans="1:19" ht="11.25" hidden="1">
      <c r="A22" s="143" t="s">
        <v>471</v>
      </c>
      <c r="B22" s="218">
        <v>389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>
        <f>SUM(C22:Q22)</f>
        <v>0</v>
      </c>
    </row>
    <row r="23" spans="1:19" s="133" customFormat="1" ht="11.25">
      <c r="A23" s="144" t="s">
        <v>419</v>
      </c>
      <c r="B23" s="219"/>
      <c r="C23" s="144">
        <f>SUM(C15:C22)</f>
        <v>1089091</v>
      </c>
      <c r="D23" s="144">
        <f aca="true" t="shared" si="3" ref="D23:S23">SUM(D15:D22)</f>
        <v>39958</v>
      </c>
      <c r="E23" s="144">
        <f t="shared" si="3"/>
        <v>50065</v>
      </c>
      <c r="F23" s="144">
        <f t="shared" si="3"/>
        <v>55792</v>
      </c>
      <c r="G23" s="144">
        <f t="shared" si="3"/>
        <v>44617</v>
      </c>
      <c r="H23" s="144">
        <f t="shared" si="3"/>
        <v>197134</v>
      </c>
      <c r="I23" s="144">
        <f t="shared" si="3"/>
        <v>45325</v>
      </c>
      <c r="J23" s="144">
        <f t="shared" si="3"/>
        <v>0</v>
      </c>
      <c r="K23" s="144">
        <f t="shared" si="3"/>
        <v>0</v>
      </c>
      <c r="L23" s="144">
        <f t="shared" si="3"/>
        <v>816424</v>
      </c>
      <c r="M23" s="144">
        <f t="shared" si="3"/>
        <v>566529</v>
      </c>
      <c r="N23" s="144">
        <f t="shared" si="3"/>
        <v>553930</v>
      </c>
      <c r="O23" s="144">
        <f t="shared" si="3"/>
        <v>477559</v>
      </c>
      <c r="P23" s="144">
        <f t="shared" si="3"/>
        <v>195317</v>
      </c>
      <c r="Q23" s="144">
        <f t="shared" si="3"/>
        <v>226392</v>
      </c>
      <c r="R23" s="144">
        <f t="shared" si="3"/>
        <v>862121</v>
      </c>
      <c r="S23" s="144">
        <f t="shared" si="3"/>
        <v>5220254</v>
      </c>
    </row>
    <row r="24" spans="1:19" ht="11.25" hidden="1">
      <c r="A24" s="143" t="s">
        <v>472</v>
      </c>
      <c r="B24" s="218">
        <v>413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>
        <f>SUM(C24:Q24)</f>
        <v>0</v>
      </c>
    </row>
    <row r="25" spans="1:19" ht="11.25">
      <c r="A25" s="143" t="s">
        <v>420</v>
      </c>
      <c r="B25" s="218">
        <v>431</v>
      </c>
      <c r="C25" s="143">
        <v>36526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>
        <f>SUM(C25:R25)</f>
        <v>36526</v>
      </c>
    </row>
    <row r="26" spans="1:19" ht="11.25">
      <c r="A26" s="143" t="s">
        <v>421</v>
      </c>
      <c r="B26" s="218">
        <v>437</v>
      </c>
      <c r="C26" s="143">
        <v>136723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>
        <f>SUM(C26:R26)</f>
        <v>136723</v>
      </c>
    </row>
    <row r="27" spans="1:19" ht="11.25" hidden="1">
      <c r="A27" s="143" t="s">
        <v>422</v>
      </c>
      <c r="B27" s="218">
        <v>469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>
        <f>SUM(C27:Q27)</f>
        <v>0</v>
      </c>
    </row>
    <row r="28" spans="1:19" s="133" customFormat="1" ht="11.25">
      <c r="A28" s="144" t="s">
        <v>423</v>
      </c>
      <c r="B28" s="219"/>
      <c r="C28" s="144">
        <f>SUM(C24:C27)</f>
        <v>173249</v>
      </c>
      <c r="D28" s="144">
        <f aca="true" t="shared" si="4" ref="D28:S28">SUM(D24:D27)</f>
        <v>0</v>
      </c>
      <c r="E28" s="144">
        <f t="shared" si="4"/>
        <v>0</v>
      </c>
      <c r="F28" s="144">
        <f t="shared" si="4"/>
        <v>0</v>
      </c>
      <c r="G28" s="144">
        <f t="shared" si="4"/>
        <v>0</v>
      </c>
      <c r="H28" s="144">
        <f t="shared" si="4"/>
        <v>0</v>
      </c>
      <c r="I28" s="144">
        <f t="shared" si="4"/>
        <v>0</v>
      </c>
      <c r="J28" s="144">
        <f t="shared" si="4"/>
        <v>0</v>
      </c>
      <c r="K28" s="144">
        <f t="shared" si="4"/>
        <v>0</v>
      </c>
      <c r="L28" s="144">
        <f t="shared" si="4"/>
        <v>0</v>
      </c>
      <c r="M28" s="144">
        <f t="shared" si="4"/>
        <v>0</v>
      </c>
      <c r="N28" s="144">
        <f t="shared" si="4"/>
        <v>0</v>
      </c>
      <c r="O28" s="144">
        <f t="shared" si="4"/>
        <v>0</v>
      </c>
      <c r="P28" s="144">
        <f t="shared" si="4"/>
        <v>0</v>
      </c>
      <c r="Q28" s="144">
        <f t="shared" si="4"/>
        <v>0</v>
      </c>
      <c r="R28" s="144">
        <f t="shared" si="4"/>
        <v>0</v>
      </c>
      <c r="S28" s="144">
        <f t="shared" si="4"/>
        <v>173249</v>
      </c>
    </row>
    <row r="29" spans="1:19" ht="11.25" hidden="1">
      <c r="A29" s="143" t="s">
        <v>473</v>
      </c>
      <c r="B29" s="218">
        <v>524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>
        <f>SUM(C29:Q29)</f>
        <v>0</v>
      </c>
    </row>
    <row r="30" spans="1:19" ht="11.25" hidden="1">
      <c r="A30" s="143" t="s">
        <v>474</v>
      </c>
      <c r="B30" s="218">
        <v>525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>
        <f>SUM(C30:Q30)</f>
        <v>0</v>
      </c>
    </row>
    <row r="31" spans="1:19" ht="11.25" hidden="1">
      <c r="A31" s="143" t="s">
        <v>478</v>
      </c>
      <c r="B31" s="218">
        <v>532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>
        <f>SUM(C31:Q31)</f>
        <v>0</v>
      </c>
    </row>
    <row r="32" spans="1:19" ht="11.25">
      <c r="A32" s="143" t="s">
        <v>105</v>
      </c>
      <c r="B32" s="218">
        <v>526</v>
      </c>
      <c r="C32" s="143">
        <v>42975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>
        <f>SUM(C32:Q32)</f>
        <v>42975</v>
      </c>
    </row>
    <row r="33" spans="1:19" ht="11.25">
      <c r="A33" s="143" t="s">
        <v>438</v>
      </c>
      <c r="B33" s="218">
        <v>589</v>
      </c>
      <c r="C33" s="143">
        <v>54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>
        <f>SUM(C33:R33)</f>
        <v>54</v>
      </c>
    </row>
    <row r="34" spans="1:19" ht="11.25">
      <c r="A34" s="143" t="s">
        <v>439</v>
      </c>
      <c r="B34" s="218">
        <v>540</v>
      </c>
      <c r="C34" s="143">
        <v>423352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>
        <f>SUM(C34:R34)</f>
        <v>423352</v>
      </c>
    </row>
    <row r="35" spans="1:19" s="133" customFormat="1" ht="11.25">
      <c r="A35" s="144" t="s">
        <v>424</v>
      </c>
      <c r="B35" s="219"/>
      <c r="C35" s="144">
        <f>SUM(C29:C34)</f>
        <v>466381</v>
      </c>
      <c r="D35" s="144">
        <f aca="true" t="shared" si="5" ref="D35:S35">SUM(D29:D34)</f>
        <v>0</v>
      </c>
      <c r="E35" s="144">
        <f t="shared" si="5"/>
        <v>0</v>
      </c>
      <c r="F35" s="144">
        <f t="shared" si="5"/>
        <v>0</v>
      </c>
      <c r="G35" s="144">
        <f t="shared" si="5"/>
        <v>0</v>
      </c>
      <c r="H35" s="144">
        <f t="shared" si="5"/>
        <v>0</v>
      </c>
      <c r="I35" s="144">
        <f t="shared" si="5"/>
        <v>0</v>
      </c>
      <c r="J35" s="144">
        <f t="shared" si="5"/>
        <v>0</v>
      </c>
      <c r="K35" s="144">
        <f t="shared" si="5"/>
        <v>0</v>
      </c>
      <c r="L35" s="144">
        <f t="shared" si="5"/>
        <v>0</v>
      </c>
      <c r="M35" s="144">
        <f t="shared" si="5"/>
        <v>0</v>
      </c>
      <c r="N35" s="144">
        <f t="shared" si="5"/>
        <v>0</v>
      </c>
      <c r="O35" s="144">
        <f t="shared" si="5"/>
        <v>0</v>
      </c>
      <c r="P35" s="144">
        <f t="shared" si="5"/>
        <v>0</v>
      </c>
      <c r="Q35" s="144">
        <f t="shared" si="5"/>
        <v>0</v>
      </c>
      <c r="R35" s="144">
        <f t="shared" si="5"/>
        <v>0</v>
      </c>
      <c r="S35" s="144">
        <f t="shared" si="5"/>
        <v>466381</v>
      </c>
    </row>
    <row r="36" spans="1:19" ht="11.25" hidden="1">
      <c r="A36" s="143" t="s">
        <v>479</v>
      </c>
      <c r="B36" s="218">
        <v>603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>
        <f aca="true" t="shared" si="6" ref="S36:S45">SUM(C36:Q36)</f>
        <v>0</v>
      </c>
    </row>
    <row r="37" spans="1:19" ht="11.25" hidden="1">
      <c r="A37" s="143" t="s">
        <v>480</v>
      </c>
      <c r="B37" s="218">
        <v>604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>
        <f t="shared" si="6"/>
        <v>0</v>
      </c>
    </row>
    <row r="38" spans="1:19" ht="11.25" hidden="1">
      <c r="A38" s="143" t="s">
        <v>481</v>
      </c>
      <c r="B38" s="218">
        <v>606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>
        <f t="shared" si="6"/>
        <v>0</v>
      </c>
    </row>
    <row r="39" spans="1:19" ht="11.25" hidden="1">
      <c r="A39" s="143" t="s">
        <v>482</v>
      </c>
      <c r="B39" s="218">
        <v>619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>
        <f t="shared" si="6"/>
        <v>0</v>
      </c>
    </row>
    <row r="40" spans="1:19" ht="11.25" hidden="1">
      <c r="A40" s="143" t="s">
        <v>483</v>
      </c>
      <c r="B40" s="218">
        <v>621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>
        <f t="shared" si="6"/>
        <v>0</v>
      </c>
    </row>
    <row r="41" spans="1:19" ht="11.25" hidden="1">
      <c r="A41" s="143" t="s">
        <v>484</v>
      </c>
      <c r="B41" s="218">
        <v>622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>
        <f t="shared" si="6"/>
        <v>0</v>
      </c>
    </row>
    <row r="42" spans="1:19" ht="11.25" hidden="1">
      <c r="A42" s="143" t="s">
        <v>485</v>
      </c>
      <c r="B42" s="218">
        <v>623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>
        <f t="shared" si="6"/>
        <v>0</v>
      </c>
    </row>
    <row r="43" spans="1:19" ht="11.25" hidden="1">
      <c r="A43" s="143" t="s">
        <v>486</v>
      </c>
      <c r="B43" s="218">
        <v>626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>
        <f t="shared" si="6"/>
        <v>0</v>
      </c>
    </row>
    <row r="44" spans="1:19" ht="11.25" hidden="1">
      <c r="A44" s="143" t="s">
        <v>487</v>
      </c>
      <c r="B44" s="218">
        <v>628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>
        <f t="shared" si="6"/>
        <v>0</v>
      </c>
    </row>
    <row r="45" spans="1:19" ht="11.25" hidden="1">
      <c r="A45" s="143" t="s">
        <v>488</v>
      </c>
      <c r="B45" s="218">
        <v>629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>
        <f t="shared" si="6"/>
        <v>0</v>
      </c>
    </row>
    <row r="46" spans="1:19" s="133" customFormat="1" ht="11.25" hidden="1">
      <c r="A46" s="165" t="s">
        <v>489</v>
      </c>
      <c r="B46" s="220"/>
      <c r="C46" s="165">
        <f>SUM(C36:C45)</f>
        <v>0</v>
      </c>
      <c r="D46" s="165">
        <f aca="true" t="shared" si="7" ref="D46:S46">SUM(D36:D45)</f>
        <v>0</v>
      </c>
      <c r="E46" s="165">
        <f t="shared" si="7"/>
        <v>0</v>
      </c>
      <c r="F46" s="165">
        <f t="shared" si="7"/>
        <v>0</v>
      </c>
      <c r="G46" s="165">
        <f t="shared" si="7"/>
        <v>0</v>
      </c>
      <c r="H46" s="165">
        <f t="shared" si="7"/>
        <v>0</v>
      </c>
      <c r="I46" s="165">
        <f t="shared" si="7"/>
        <v>0</v>
      </c>
      <c r="J46" s="165">
        <f t="shared" si="7"/>
        <v>0</v>
      </c>
      <c r="K46" s="165">
        <f t="shared" si="7"/>
        <v>0</v>
      </c>
      <c r="L46" s="165">
        <f t="shared" si="7"/>
        <v>0</v>
      </c>
      <c r="M46" s="165">
        <f t="shared" si="7"/>
        <v>0</v>
      </c>
      <c r="N46" s="165">
        <f t="shared" si="7"/>
        <v>0</v>
      </c>
      <c r="O46" s="165">
        <f t="shared" si="7"/>
        <v>0</v>
      </c>
      <c r="P46" s="165">
        <f t="shared" si="7"/>
        <v>0</v>
      </c>
      <c r="Q46" s="165">
        <f t="shared" si="7"/>
        <v>0</v>
      </c>
      <c r="R46" s="165">
        <f t="shared" si="7"/>
        <v>0</v>
      </c>
      <c r="S46" s="165">
        <f t="shared" si="7"/>
        <v>0</v>
      </c>
    </row>
    <row r="47" spans="1:19" ht="11.25">
      <c r="A47" s="143" t="s">
        <v>425</v>
      </c>
      <c r="B47" s="218">
        <v>713</v>
      </c>
      <c r="C47" s="143">
        <v>322</v>
      </c>
      <c r="D47" s="143">
        <v>54</v>
      </c>
      <c r="E47" s="143">
        <v>50</v>
      </c>
      <c r="F47" s="143"/>
      <c r="G47" s="143"/>
      <c r="H47" s="143"/>
      <c r="I47" s="143">
        <v>44</v>
      </c>
      <c r="J47" s="143"/>
      <c r="K47" s="143"/>
      <c r="L47" s="143">
        <v>1707</v>
      </c>
      <c r="M47" s="143">
        <v>1011</v>
      </c>
      <c r="N47" s="143">
        <v>1002</v>
      </c>
      <c r="O47" s="143">
        <v>924</v>
      </c>
      <c r="P47" s="143">
        <v>565</v>
      </c>
      <c r="Q47" s="143">
        <v>420</v>
      </c>
      <c r="R47" s="143">
        <v>312</v>
      </c>
      <c r="S47" s="143">
        <f>SUM(C47:R47)</f>
        <v>6411</v>
      </c>
    </row>
    <row r="48" spans="1:19" ht="11.25" hidden="1">
      <c r="A48" s="143"/>
      <c r="B48" s="218">
        <v>714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>
        <f>SUM(C48:R48)</f>
        <v>0</v>
      </c>
    </row>
    <row r="49" spans="1:19" ht="11.25">
      <c r="A49" s="143" t="s">
        <v>426</v>
      </c>
      <c r="B49" s="218">
        <v>738</v>
      </c>
      <c r="C49" s="143">
        <v>256780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>
        <f>SUM(C49:R49)</f>
        <v>256780</v>
      </c>
    </row>
    <row r="50" spans="1:19" ht="11.25">
      <c r="A50" s="143" t="s">
        <v>427</v>
      </c>
      <c r="B50" s="218">
        <v>739</v>
      </c>
      <c r="C50" s="143"/>
      <c r="D50" s="143"/>
      <c r="E50" s="143"/>
      <c r="F50" s="143"/>
      <c r="G50" s="143"/>
      <c r="H50" s="143"/>
      <c r="I50" s="143"/>
      <c r="J50" s="143"/>
      <c r="K50" s="143">
        <v>110580</v>
      </c>
      <c r="L50" s="143"/>
      <c r="M50" s="143"/>
      <c r="N50" s="143"/>
      <c r="O50" s="143"/>
      <c r="P50" s="143"/>
      <c r="Q50" s="143"/>
      <c r="R50" s="143"/>
      <c r="S50" s="143">
        <f>SUM(C50:R50)</f>
        <v>110580</v>
      </c>
    </row>
    <row r="51" spans="1:19" ht="11.25" hidden="1">
      <c r="A51" s="143" t="s">
        <v>490</v>
      </c>
      <c r="B51" s="218">
        <v>745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>
        <f>SUM(C51:Q51)</f>
        <v>0</v>
      </c>
    </row>
    <row r="52" spans="1:19" ht="11.25" hidden="1">
      <c r="A52" s="143" t="s">
        <v>491</v>
      </c>
      <c r="B52" s="218">
        <v>759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>
        <f>SUM(C52:Q52)</f>
        <v>0</v>
      </c>
    </row>
    <row r="53" spans="1:19" ht="11.25" hidden="1">
      <c r="A53" s="143"/>
      <c r="B53" s="218">
        <v>759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s="133" customFormat="1" ht="11.25">
      <c r="A54" s="144" t="s">
        <v>428</v>
      </c>
      <c r="B54" s="219"/>
      <c r="C54" s="144">
        <f>SUM(C47:C52)</f>
        <v>257102</v>
      </c>
      <c r="D54" s="144">
        <f aca="true" t="shared" si="8" ref="D54:Q54">SUM(D47:D52)</f>
        <v>54</v>
      </c>
      <c r="E54" s="144">
        <f t="shared" si="8"/>
        <v>50</v>
      </c>
      <c r="F54" s="144">
        <f t="shared" si="8"/>
        <v>0</v>
      </c>
      <c r="G54" s="144">
        <f t="shared" si="8"/>
        <v>0</v>
      </c>
      <c r="H54" s="144">
        <f t="shared" si="8"/>
        <v>0</v>
      </c>
      <c r="I54" s="144">
        <f t="shared" si="8"/>
        <v>44</v>
      </c>
      <c r="J54" s="144">
        <f t="shared" si="8"/>
        <v>0</v>
      </c>
      <c r="K54" s="144">
        <f t="shared" si="8"/>
        <v>110580</v>
      </c>
      <c r="L54" s="144">
        <f t="shared" si="8"/>
        <v>1707</v>
      </c>
      <c r="M54" s="144">
        <f t="shared" si="8"/>
        <v>1011</v>
      </c>
      <c r="N54" s="144">
        <f t="shared" si="8"/>
        <v>1002</v>
      </c>
      <c r="O54" s="144">
        <f t="shared" si="8"/>
        <v>924</v>
      </c>
      <c r="P54" s="144">
        <f>SUM(P47:P52)</f>
        <v>565</v>
      </c>
      <c r="Q54" s="144">
        <f t="shared" si="8"/>
        <v>420</v>
      </c>
      <c r="R54" s="144">
        <f>SUM(R47:R52)</f>
        <v>312</v>
      </c>
      <c r="S54" s="144">
        <f>SUM(S47:S52)</f>
        <v>373771</v>
      </c>
    </row>
    <row r="55" spans="1:19" ht="11.25" hidden="1">
      <c r="A55" s="143" t="s">
        <v>492</v>
      </c>
      <c r="B55" s="218">
        <v>832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>
        <f>SUM(C55:Q55)</f>
        <v>0</v>
      </c>
    </row>
    <row r="56" spans="1:19" ht="11.25" hidden="1">
      <c r="A56" s="143" t="s">
        <v>493</v>
      </c>
      <c r="B56" s="218">
        <v>849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>
        <f>SUM(C56:Q56)</f>
        <v>0</v>
      </c>
    </row>
    <row r="57" spans="1:19" ht="11.25" hidden="1">
      <c r="A57" s="143" t="s">
        <v>494</v>
      </c>
      <c r="B57" s="218">
        <v>865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>
        <f>SUM(C57:Q57)</f>
        <v>0</v>
      </c>
    </row>
    <row r="58" spans="1:19" ht="11.25" hidden="1">
      <c r="A58" s="143"/>
      <c r="B58" s="218">
        <v>865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</row>
    <row r="59" spans="1:19" ht="11.25" hidden="1">
      <c r="A59" s="143" t="s">
        <v>495</v>
      </c>
      <c r="B59" s="218">
        <v>866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>
        <f>SUM(C59:Q59)</f>
        <v>0</v>
      </c>
    </row>
    <row r="60" spans="1:19" ht="11.25" hidden="1">
      <c r="A60" s="143" t="s">
        <v>429</v>
      </c>
      <c r="B60" s="218">
        <v>898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>
        <f>SUM(C60:Q60)</f>
        <v>0</v>
      </c>
    </row>
    <row r="61" spans="1:19" s="133" customFormat="1" ht="11.25" hidden="1">
      <c r="A61" s="144" t="s">
        <v>430</v>
      </c>
      <c r="B61" s="219"/>
      <c r="C61" s="144">
        <f>SUM(C55:C60)</f>
        <v>0</v>
      </c>
      <c r="D61" s="144">
        <f aca="true" t="shared" si="9" ref="D61:S61">SUM(D55:D60)</f>
        <v>0</v>
      </c>
      <c r="E61" s="144">
        <f t="shared" si="9"/>
        <v>0</v>
      </c>
      <c r="F61" s="144">
        <f t="shared" si="9"/>
        <v>0</v>
      </c>
      <c r="G61" s="144">
        <f t="shared" si="9"/>
        <v>0</v>
      </c>
      <c r="H61" s="144">
        <f t="shared" si="9"/>
        <v>0</v>
      </c>
      <c r="I61" s="144">
        <f t="shared" si="9"/>
        <v>0</v>
      </c>
      <c r="J61" s="144">
        <f t="shared" si="9"/>
        <v>0</v>
      </c>
      <c r="K61" s="144">
        <f t="shared" si="9"/>
        <v>0</v>
      </c>
      <c r="L61" s="144">
        <f t="shared" si="9"/>
        <v>0</v>
      </c>
      <c r="M61" s="144">
        <f t="shared" si="9"/>
        <v>0</v>
      </c>
      <c r="N61" s="144">
        <f t="shared" si="9"/>
        <v>0</v>
      </c>
      <c r="O61" s="144">
        <f t="shared" si="9"/>
        <v>0</v>
      </c>
      <c r="P61" s="144">
        <f t="shared" si="9"/>
        <v>0</v>
      </c>
      <c r="Q61" s="144">
        <f t="shared" si="9"/>
        <v>0</v>
      </c>
      <c r="R61" s="144"/>
      <c r="S61" s="144">
        <f t="shared" si="9"/>
        <v>0</v>
      </c>
    </row>
    <row r="62" spans="1:19" s="133" customFormat="1" ht="11.25">
      <c r="A62" s="165"/>
      <c r="B62" s="220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</row>
    <row r="63" spans="1:19" ht="11.25">
      <c r="A63" s="145" t="s">
        <v>431</v>
      </c>
      <c r="B63" s="221"/>
      <c r="C63" s="145">
        <f>C9+C14+C23+C28+C35+C46+C54+C61</f>
        <v>2894828</v>
      </c>
      <c r="D63" s="145">
        <f aca="true" t="shared" si="10" ref="D63:R63">D9+D14+D23+D28+D35+D46+D54+D61</f>
        <v>59312</v>
      </c>
      <c r="E63" s="145">
        <f t="shared" si="10"/>
        <v>69965</v>
      </c>
      <c r="F63" s="145">
        <f t="shared" si="10"/>
        <v>75642</v>
      </c>
      <c r="G63" s="145">
        <f>G9+G14+G23+G28+G35+G46+G54+G61</f>
        <v>64317</v>
      </c>
      <c r="H63" s="145">
        <f t="shared" si="10"/>
        <v>216984</v>
      </c>
      <c r="I63" s="145">
        <f>I9+I14+I23+I28+I35+I46+I54+I61</f>
        <v>63799</v>
      </c>
      <c r="J63" s="145">
        <f t="shared" si="10"/>
        <v>0</v>
      </c>
      <c r="K63" s="145">
        <f>K9+K14+K23+K28+K35+K46+K54+K61</f>
        <v>110580</v>
      </c>
      <c r="L63" s="145">
        <f t="shared" si="10"/>
        <v>818131</v>
      </c>
      <c r="M63" s="145">
        <f t="shared" si="10"/>
        <v>567540</v>
      </c>
      <c r="N63" s="145">
        <f t="shared" si="10"/>
        <v>554932</v>
      </c>
      <c r="O63" s="145">
        <f>O9+O14+O23+O28+O35+O46+O54+O61</f>
        <v>478483</v>
      </c>
      <c r="P63" s="145">
        <f>P9+P14+P23+P28+P35+P46+P54+P61</f>
        <v>195882</v>
      </c>
      <c r="Q63" s="145">
        <f t="shared" si="10"/>
        <v>226812</v>
      </c>
      <c r="R63" s="145">
        <f t="shared" si="10"/>
        <v>862433</v>
      </c>
      <c r="S63" s="145">
        <f>S9+S14+S23+S28+S35+S46+S54+S61</f>
        <v>7259640</v>
      </c>
    </row>
    <row r="64" ht="11.25">
      <c r="F64" s="133"/>
    </row>
    <row r="65" ht="11.25">
      <c r="F65" s="133"/>
    </row>
    <row r="66" ht="11.25">
      <c r="F66" s="133"/>
    </row>
    <row r="67" ht="11.25">
      <c r="F67" s="133"/>
    </row>
    <row r="69" spans="1:13" ht="11.25">
      <c r="A69" s="131" t="s">
        <v>601</v>
      </c>
      <c r="B69" s="217"/>
      <c r="C69" s="132"/>
      <c r="D69" s="163"/>
      <c r="E69" s="164"/>
      <c r="F69" s="164"/>
      <c r="G69" s="164"/>
      <c r="M69" s="133"/>
    </row>
    <row r="70" spans="1:19" ht="11.25">
      <c r="A70" s="134" t="s">
        <v>396</v>
      </c>
      <c r="B70" s="136" t="s">
        <v>397</v>
      </c>
      <c r="C70" s="135"/>
      <c r="D70" s="135"/>
      <c r="E70" s="135"/>
      <c r="F70" s="136"/>
      <c r="G70" s="135"/>
      <c r="H70" s="136"/>
      <c r="I70" s="135"/>
      <c r="J70" s="135"/>
      <c r="K70" s="136" t="s">
        <v>398</v>
      </c>
      <c r="L70" s="135" t="s">
        <v>399</v>
      </c>
      <c r="M70" s="135" t="s">
        <v>400</v>
      </c>
      <c r="N70" s="136" t="s">
        <v>401</v>
      </c>
      <c r="O70" s="135" t="s">
        <v>401</v>
      </c>
      <c r="P70" s="136" t="s">
        <v>401</v>
      </c>
      <c r="Q70" s="137" t="s">
        <v>401</v>
      </c>
      <c r="R70" s="137" t="s">
        <v>402</v>
      </c>
      <c r="S70" s="134"/>
    </row>
    <row r="71" spans="1:19" ht="11.25">
      <c r="A71" s="138"/>
      <c r="B71" s="140" t="s">
        <v>403</v>
      </c>
      <c r="C71" s="139" t="s">
        <v>404</v>
      </c>
      <c r="D71" s="139" t="s">
        <v>405</v>
      </c>
      <c r="E71" s="139" t="s">
        <v>406</v>
      </c>
      <c r="F71" s="140" t="s">
        <v>407</v>
      </c>
      <c r="G71" s="139" t="s">
        <v>408</v>
      </c>
      <c r="H71" s="140" t="s">
        <v>409</v>
      </c>
      <c r="I71" s="139" t="s">
        <v>410</v>
      </c>
      <c r="J71" s="139" t="s">
        <v>467</v>
      </c>
      <c r="K71" s="140" t="s">
        <v>411</v>
      </c>
      <c r="L71" s="139" t="s">
        <v>468</v>
      </c>
      <c r="M71" s="139" t="s">
        <v>409</v>
      </c>
      <c r="N71" s="140" t="s">
        <v>412</v>
      </c>
      <c r="O71" s="139" t="s">
        <v>413</v>
      </c>
      <c r="P71" s="140" t="s">
        <v>407</v>
      </c>
      <c r="Q71" s="141" t="s">
        <v>408</v>
      </c>
      <c r="R71" s="141" t="s">
        <v>406</v>
      </c>
      <c r="S71" s="168" t="s">
        <v>116</v>
      </c>
    </row>
    <row r="72" spans="1:19" ht="11.25" hidden="1">
      <c r="A72" s="143" t="s">
        <v>432</v>
      </c>
      <c r="B72" s="218">
        <v>117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>
        <f>SUM(C72:Q72)</f>
        <v>0</v>
      </c>
    </row>
    <row r="73" spans="1:19" ht="11.25">
      <c r="A73" s="143" t="s">
        <v>414</v>
      </c>
      <c r="B73" s="218">
        <v>122</v>
      </c>
      <c r="C73" s="143">
        <v>730763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>
        <f>SUM(C73:R73)</f>
        <v>730763</v>
      </c>
    </row>
    <row r="74" spans="1:19" ht="11.25" hidden="1">
      <c r="A74" s="143" t="s">
        <v>469</v>
      </c>
      <c r="B74" s="218">
        <v>123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>
        <f>SUM(C74:Q74)</f>
        <v>0</v>
      </c>
    </row>
    <row r="75" spans="1:19" ht="11.25">
      <c r="A75" s="144" t="s">
        <v>415</v>
      </c>
      <c r="B75" s="219"/>
      <c r="C75" s="144">
        <f aca="true" t="shared" si="11" ref="C75:S75">SUM(C72:C74)</f>
        <v>730763</v>
      </c>
      <c r="D75" s="144">
        <f t="shared" si="11"/>
        <v>0</v>
      </c>
      <c r="E75" s="144">
        <f t="shared" si="11"/>
        <v>0</v>
      </c>
      <c r="F75" s="144">
        <f t="shared" si="11"/>
        <v>0</v>
      </c>
      <c r="G75" s="144">
        <f t="shared" si="11"/>
        <v>0</v>
      </c>
      <c r="H75" s="144">
        <f t="shared" si="11"/>
        <v>0</v>
      </c>
      <c r="I75" s="144">
        <f t="shared" si="11"/>
        <v>0</v>
      </c>
      <c r="J75" s="144">
        <f t="shared" si="11"/>
        <v>0</v>
      </c>
      <c r="K75" s="144">
        <f t="shared" si="11"/>
        <v>0</v>
      </c>
      <c r="L75" s="144">
        <f t="shared" si="11"/>
        <v>0</v>
      </c>
      <c r="M75" s="144">
        <f t="shared" si="11"/>
        <v>0</v>
      </c>
      <c r="N75" s="144">
        <f t="shared" si="11"/>
        <v>0</v>
      </c>
      <c r="O75" s="144">
        <f t="shared" si="11"/>
        <v>0</v>
      </c>
      <c r="P75" s="144">
        <f t="shared" si="11"/>
        <v>0</v>
      </c>
      <c r="Q75" s="144">
        <f t="shared" si="11"/>
        <v>0</v>
      </c>
      <c r="R75" s="144">
        <f t="shared" si="11"/>
        <v>0</v>
      </c>
      <c r="S75" s="144">
        <f t="shared" si="11"/>
        <v>730763</v>
      </c>
    </row>
    <row r="76" spans="1:19" ht="11.25" hidden="1">
      <c r="A76" s="143" t="s">
        <v>433</v>
      </c>
      <c r="B76" s="218">
        <v>219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>
        <f>SUM(C76:R76)</f>
        <v>0</v>
      </c>
    </row>
    <row r="77" spans="1:19" ht="11.25" hidden="1">
      <c r="A77" s="143" t="s">
        <v>416</v>
      </c>
      <c r="B77" s="218">
        <v>239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>
        <f>SUM(C77:Q77)</f>
        <v>0</v>
      </c>
    </row>
    <row r="78" spans="1:19" ht="11.25">
      <c r="A78" s="143" t="s">
        <v>434</v>
      </c>
      <c r="B78" s="218">
        <v>282</v>
      </c>
      <c r="C78" s="143">
        <v>246494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>
        <f>SUM(C78:Q78)</f>
        <v>246494</v>
      </c>
    </row>
    <row r="79" spans="1:19" ht="11.25" hidden="1">
      <c r="A79" s="143" t="s">
        <v>435</v>
      </c>
      <c r="B79" s="218">
        <v>283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>
        <f>SUM(C79:Q79)</f>
        <v>0</v>
      </c>
    </row>
    <row r="80" spans="1:19" ht="11.25">
      <c r="A80" s="144" t="s">
        <v>417</v>
      </c>
      <c r="B80" s="219"/>
      <c r="C80" s="144">
        <f aca="true" t="shared" si="12" ref="C80:S80">SUM(C76:C79)</f>
        <v>246494</v>
      </c>
      <c r="D80" s="144">
        <f t="shared" si="12"/>
        <v>0</v>
      </c>
      <c r="E80" s="144">
        <f t="shared" si="12"/>
        <v>0</v>
      </c>
      <c r="F80" s="144">
        <f t="shared" si="12"/>
        <v>0</v>
      </c>
      <c r="G80" s="144">
        <f t="shared" si="12"/>
        <v>0</v>
      </c>
      <c r="H80" s="144">
        <f t="shared" si="12"/>
        <v>0</v>
      </c>
      <c r="I80" s="144">
        <f t="shared" si="12"/>
        <v>0</v>
      </c>
      <c r="J80" s="144">
        <f t="shared" si="12"/>
        <v>0</v>
      </c>
      <c r="K80" s="144">
        <f t="shared" si="12"/>
        <v>0</v>
      </c>
      <c r="L80" s="144">
        <f t="shared" si="12"/>
        <v>0</v>
      </c>
      <c r="M80" s="144">
        <f t="shared" si="12"/>
        <v>0</v>
      </c>
      <c r="N80" s="144">
        <f t="shared" si="12"/>
        <v>0</v>
      </c>
      <c r="O80" s="144">
        <f t="shared" si="12"/>
        <v>0</v>
      </c>
      <c r="P80" s="144">
        <f t="shared" si="12"/>
        <v>0</v>
      </c>
      <c r="Q80" s="144">
        <f t="shared" si="12"/>
        <v>0</v>
      </c>
      <c r="R80" s="144">
        <f t="shared" si="12"/>
        <v>0</v>
      </c>
      <c r="S80" s="144">
        <f t="shared" si="12"/>
        <v>246494</v>
      </c>
    </row>
    <row r="81" spans="1:19" ht="11.25">
      <c r="A81" s="143" t="s">
        <v>418</v>
      </c>
      <c r="B81" s="218">
        <v>311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>
        <f>SUM(C81:R81)</f>
        <v>0</v>
      </c>
    </row>
    <row r="82" spans="1:19" ht="11.25">
      <c r="A82" s="143" t="s">
        <v>436</v>
      </c>
      <c r="B82" s="218">
        <v>322</v>
      </c>
      <c r="C82" s="143">
        <v>62500</v>
      </c>
      <c r="D82" s="143"/>
      <c r="E82" s="143"/>
      <c r="F82" s="143"/>
      <c r="G82" s="143"/>
      <c r="H82" s="143"/>
      <c r="I82" s="143"/>
      <c r="J82" s="143"/>
      <c r="K82" s="143"/>
      <c r="L82" s="143">
        <v>10000</v>
      </c>
      <c r="M82" s="143">
        <v>10000</v>
      </c>
      <c r="N82" s="143">
        <v>10000</v>
      </c>
      <c r="O82" s="143">
        <v>10000</v>
      </c>
      <c r="P82" s="143">
        <v>10000</v>
      </c>
      <c r="Q82" s="143">
        <v>10000</v>
      </c>
      <c r="R82" s="143"/>
      <c r="S82" s="143">
        <f>SUM(C82:R82)</f>
        <v>122500</v>
      </c>
    </row>
    <row r="83" spans="1:19" ht="11.25">
      <c r="A83" s="143" t="s">
        <v>437</v>
      </c>
      <c r="B83" s="218">
        <v>326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>
        <f>SUM(C83:Q83)</f>
        <v>0</v>
      </c>
    </row>
    <row r="84" spans="1:19" ht="11.25" hidden="1">
      <c r="A84" s="143" t="s">
        <v>325</v>
      </c>
      <c r="B84" s="218">
        <v>336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>
        <f>SUM(C84:Q84)</f>
        <v>0</v>
      </c>
    </row>
    <row r="85" spans="1:19" ht="11.25" hidden="1">
      <c r="A85" s="143" t="s">
        <v>470</v>
      </c>
      <c r="B85" s="218">
        <v>337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>
        <f>SUM(C85:Q85)</f>
        <v>0</v>
      </c>
    </row>
    <row r="86" spans="1:19" ht="11.25" hidden="1">
      <c r="A86" s="143" t="s">
        <v>471</v>
      </c>
      <c r="B86" s="218">
        <v>389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>
        <f>SUM(C86:Q86)</f>
        <v>0</v>
      </c>
    </row>
    <row r="87" spans="1:19" ht="11.25">
      <c r="A87" s="144" t="s">
        <v>419</v>
      </c>
      <c r="B87" s="219"/>
      <c r="C87" s="144">
        <f aca="true" t="shared" si="13" ref="C87:S87">SUM(C81:C86)</f>
        <v>62500</v>
      </c>
      <c r="D87" s="144">
        <f t="shared" si="13"/>
        <v>0</v>
      </c>
      <c r="E87" s="144">
        <f t="shared" si="13"/>
        <v>0</v>
      </c>
      <c r="F87" s="144">
        <f t="shared" si="13"/>
        <v>0</v>
      </c>
      <c r="G87" s="144">
        <f t="shared" si="13"/>
        <v>0</v>
      </c>
      <c r="H87" s="144">
        <f t="shared" si="13"/>
        <v>0</v>
      </c>
      <c r="I87" s="144">
        <f t="shared" si="13"/>
        <v>0</v>
      </c>
      <c r="J87" s="144">
        <f t="shared" si="13"/>
        <v>0</v>
      </c>
      <c r="K87" s="144">
        <f t="shared" si="13"/>
        <v>0</v>
      </c>
      <c r="L87" s="144">
        <f t="shared" si="13"/>
        <v>10000</v>
      </c>
      <c r="M87" s="144">
        <f t="shared" si="13"/>
        <v>10000</v>
      </c>
      <c r="N87" s="144">
        <f t="shared" si="13"/>
        <v>10000</v>
      </c>
      <c r="O87" s="144">
        <f t="shared" si="13"/>
        <v>10000</v>
      </c>
      <c r="P87" s="144">
        <f t="shared" si="13"/>
        <v>10000</v>
      </c>
      <c r="Q87" s="144">
        <f t="shared" si="13"/>
        <v>10000</v>
      </c>
      <c r="R87" s="144">
        <f t="shared" si="13"/>
        <v>0</v>
      </c>
      <c r="S87" s="144">
        <f t="shared" si="13"/>
        <v>122500</v>
      </c>
    </row>
    <row r="88" spans="1:19" ht="11.25" hidden="1">
      <c r="A88" s="143" t="s">
        <v>472</v>
      </c>
      <c r="B88" s="218">
        <v>413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>
        <f>SUM(C88:Q88)</f>
        <v>0</v>
      </c>
    </row>
    <row r="89" spans="1:19" ht="11.25">
      <c r="A89" s="143" t="s">
        <v>420</v>
      </c>
      <c r="B89" s="218">
        <v>431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>
        <f>SUM(C89:R89)</f>
        <v>0</v>
      </c>
    </row>
    <row r="90" spans="1:19" ht="11.25">
      <c r="A90" s="143" t="s">
        <v>421</v>
      </c>
      <c r="B90" s="218">
        <v>437</v>
      </c>
      <c r="C90" s="143">
        <v>27619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>
        <f>SUM(C90:R90)</f>
        <v>27619</v>
      </c>
    </row>
    <row r="91" spans="1:19" ht="11.25" hidden="1">
      <c r="A91" s="143" t="s">
        <v>422</v>
      </c>
      <c r="B91" s="218">
        <v>469</v>
      </c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>
        <f>SUM(C91:Q91)</f>
        <v>0</v>
      </c>
    </row>
    <row r="92" spans="1:19" ht="11.25">
      <c r="A92" s="144" t="s">
        <v>423</v>
      </c>
      <c r="B92" s="219"/>
      <c r="C92" s="144">
        <f aca="true" t="shared" si="14" ref="C92:S92">SUM(C88:C91)</f>
        <v>27619</v>
      </c>
      <c r="D92" s="144">
        <f t="shared" si="14"/>
        <v>0</v>
      </c>
      <c r="E92" s="144">
        <f t="shared" si="14"/>
        <v>0</v>
      </c>
      <c r="F92" s="144">
        <f t="shared" si="14"/>
        <v>0</v>
      </c>
      <c r="G92" s="144">
        <f t="shared" si="14"/>
        <v>0</v>
      </c>
      <c r="H92" s="144">
        <f t="shared" si="14"/>
        <v>0</v>
      </c>
      <c r="I92" s="144">
        <f t="shared" si="14"/>
        <v>0</v>
      </c>
      <c r="J92" s="144">
        <f t="shared" si="14"/>
        <v>0</v>
      </c>
      <c r="K92" s="144">
        <f t="shared" si="14"/>
        <v>0</v>
      </c>
      <c r="L92" s="144">
        <f t="shared" si="14"/>
        <v>0</v>
      </c>
      <c r="M92" s="144">
        <f t="shared" si="14"/>
        <v>0</v>
      </c>
      <c r="N92" s="144">
        <f t="shared" si="14"/>
        <v>0</v>
      </c>
      <c r="O92" s="144">
        <f t="shared" si="14"/>
        <v>0</v>
      </c>
      <c r="P92" s="144">
        <f t="shared" si="14"/>
        <v>0</v>
      </c>
      <c r="Q92" s="144">
        <f t="shared" si="14"/>
        <v>0</v>
      </c>
      <c r="R92" s="144">
        <f t="shared" si="14"/>
        <v>0</v>
      </c>
      <c r="S92" s="144">
        <f t="shared" si="14"/>
        <v>27619</v>
      </c>
    </row>
    <row r="93" spans="1:19" ht="11.25" hidden="1">
      <c r="A93" s="143" t="s">
        <v>473</v>
      </c>
      <c r="B93" s="218">
        <v>524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>
        <f>SUM(C93:Q93)</f>
        <v>0</v>
      </c>
    </row>
    <row r="94" spans="1:19" ht="11.25" hidden="1">
      <c r="A94" s="143" t="s">
        <v>474</v>
      </c>
      <c r="B94" s="218">
        <v>525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>
        <f>SUM(C94:Q94)</f>
        <v>0</v>
      </c>
    </row>
    <row r="95" spans="1:19" ht="11.25" hidden="1">
      <c r="A95" s="143" t="s">
        <v>478</v>
      </c>
      <c r="B95" s="218">
        <v>532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>
        <f>SUM(C95:Q95)</f>
        <v>0</v>
      </c>
    </row>
    <row r="96" spans="1:19" ht="11.25" hidden="1">
      <c r="A96" s="143" t="s">
        <v>438</v>
      </c>
      <c r="B96" s="218">
        <v>559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>
        <f>SUM(C96:Q96)</f>
        <v>0</v>
      </c>
    </row>
    <row r="97" spans="1:19" ht="11.25" hidden="1">
      <c r="A97" s="143" t="s">
        <v>439</v>
      </c>
      <c r="B97" s="218">
        <v>540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>
        <f>SUM(C97:Q97)</f>
        <v>0</v>
      </c>
    </row>
    <row r="98" spans="1:19" ht="11.25" hidden="1">
      <c r="A98" s="165" t="s">
        <v>424</v>
      </c>
      <c r="B98" s="220"/>
      <c r="C98" s="165">
        <f aca="true" t="shared" si="15" ref="C98:S98">SUM(C93:C97)</f>
        <v>0</v>
      </c>
      <c r="D98" s="165">
        <f t="shared" si="15"/>
        <v>0</v>
      </c>
      <c r="E98" s="165">
        <f t="shared" si="15"/>
        <v>0</v>
      </c>
      <c r="F98" s="165">
        <f t="shared" si="15"/>
        <v>0</v>
      </c>
      <c r="G98" s="165">
        <f t="shared" si="15"/>
        <v>0</v>
      </c>
      <c r="H98" s="165">
        <f t="shared" si="15"/>
        <v>0</v>
      </c>
      <c r="I98" s="165">
        <f t="shared" si="15"/>
        <v>0</v>
      </c>
      <c r="J98" s="165">
        <f t="shared" si="15"/>
        <v>0</v>
      </c>
      <c r="K98" s="165">
        <f t="shared" si="15"/>
        <v>0</v>
      </c>
      <c r="L98" s="165">
        <f t="shared" si="15"/>
        <v>0</v>
      </c>
      <c r="M98" s="165">
        <f t="shared" si="15"/>
        <v>0</v>
      </c>
      <c r="N98" s="165">
        <f t="shared" si="15"/>
        <v>0</v>
      </c>
      <c r="O98" s="165">
        <f t="shared" si="15"/>
        <v>0</v>
      </c>
      <c r="P98" s="165">
        <f t="shared" si="15"/>
        <v>0</v>
      </c>
      <c r="Q98" s="165">
        <f t="shared" si="15"/>
        <v>0</v>
      </c>
      <c r="R98" s="165">
        <f t="shared" si="15"/>
        <v>0</v>
      </c>
      <c r="S98" s="165">
        <f t="shared" si="15"/>
        <v>0</v>
      </c>
    </row>
    <row r="99" spans="1:19" ht="11.25" hidden="1">
      <c r="A99" s="143" t="s">
        <v>479</v>
      </c>
      <c r="B99" s="218">
        <v>603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>
        <f aca="true" t="shared" si="16" ref="S99:S108">SUM(C99:Q99)</f>
        <v>0</v>
      </c>
    </row>
    <row r="100" spans="1:19" ht="11.25" hidden="1">
      <c r="A100" s="143" t="s">
        <v>480</v>
      </c>
      <c r="B100" s="218">
        <v>604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>
        <f t="shared" si="16"/>
        <v>0</v>
      </c>
    </row>
    <row r="101" spans="1:19" ht="11.25" hidden="1">
      <c r="A101" s="143" t="s">
        <v>481</v>
      </c>
      <c r="B101" s="218">
        <v>606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>
        <f t="shared" si="16"/>
        <v>0</v>
      </c>
    </row>
    <row r="102" spans="1:19" ht="11.25" hidden="1">
      <c r="A102" s="143" t="s">
        <v>482</v>
      </c>
      <c r="B102" s="218">
        <v>619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>
        <f t="shared" si="16"/>
        <v>0</v>
      </c>
    </row>
    <row r="103" spans="1:19" ht="11.25" hidden="1">
      <c r="A103" s="143" t="s">
        <v>483</v>
      </c>
      <c r="B103" s="218">
        <v>621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>
        <f t="shared" si="16"/>
        <v>0</v>
      </c>
    </row>
    <row r="104" spans="1:19" ht="11.25" hidden="1">
      <c r="A104" s="143" t="s">
        <v>484</v>
      </c>
      <c r="B104" s="218">
        <v>622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>
        <f t="shared" si="16"/>
        <v>0</v>
      </c>
    </row>
    <row r="105" spans="1:19" ht="11.25" hidden="1">
      <c r="A105" s="143" t="s">
        <v>485</v>
      </c>
      <c r="B105" s="218">
        <v>623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>
        <f t="shared" si="16"/>
        <v>0</v>
      </c>
    </row>
    <row r="106" spans="1:19" ht="11.25" hidden="1">
      <c r="A106" s="143" t="s">
        <v>486</v>
      </c>
      <c r="B106" s="218">
        <v>626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>
        <f t="shared" si="16"/>
        <v>0</v>
      </c>
    </row>
    <row r="107" spans="1:19" ht="11.25" hidden="1">
      <c r="A107" s="143" t="s">
        <v>487</v>
      </c>
      <c r="B107" s="218">
        <v>628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>
        <f t="shared" si="16"/>
        <v>0</v>
      </c>
    </row>
    <row r="108" spans="1:19" ht="11.25" hidden="1">
      <c r="A108" s="143" t="s">
        <v>488</v>
      </c>
      <c r="B108" s="218">
        <v>629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>
        <f t="shared" si="16"/>
        <v>0</v>
      </c>
    </row>
    <row r="109" spans="1:19" ht="11.25" hidden="1">
      <c r="A109" s="165" t="s">
        <v>489</v>
      </c>
      <c r="B109" s="220"/>
      <c r="C109" s="165">
        <f aca="true" t="shared" si="17" ref="C109:S109">SUM(C99:C108)</f>
        <v>0</v>
      </c>
      <c r="D109" s="165">
        <f t="shared" si="17"/>
        <v>0</v>
      </c>
      <c r="E109" s="165">
        <f t="shared" si="17"/>
        <v>0</v>
      </c>
      <c r="F109" s="165">
        <f t="shared" si="17"/>
        <v>0</v>
      </c>
      <c r="G109" s="165">
        <f t="shared" si="17"/>
        <v>0</v>
      </c>
      <c r="H109" s="165">
        <f t="shared" si="17"/>
        <v>0</v>
      </c>
      <c r="I109" s="165">
        <f t="shared" si="17"/>
        <v>0</v>
      </c>
      <c r="J109" s="165">
        <f t="shared" si="17"/>
        <v>0</v>
      </c>
      <c r="K109" s="165">
        <f t="shared" si="17"/>
        <v>0</v>
      </c>
      <c r="L109" s="165">
        <f t="shared" si="17"/>
        <v>0</v>
      </c>
      <c r="M109" s="165">
        <f t="shared" si="17"/>
        <v>0</v>
      </c>
      <c r="N109" s="165">
        <f t="shared" si="17"/>
        <v>0</v>
      </c>
      <c r="O109" s="165">
        <f t="shared" si="17"/>
        <v>0</v>
      </c>
      <c r="P109" s="165">
        <f t="shared" si="17"/>
        <v>0</v>
      </c>
      <c r="Q109" s="165">
        <f t="shared" si="17"/>
        <v>0</v>
      </c>
      <c r="R109" s="165">
        <f t="shared" si="17"/>
        <v>0</v>
      </c>
      <c r="S109" s="165">
        <f t="shared" si="17"/>
        <v>0</v>
      </c>
    </row>
    <row r="110" spans="1:19" ht="11.25" hidden="1">
      <c r="A110" s="143" t="s">
        <v>425</v>
      </c>
      <c r="B110" s="218">
        <v>714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>
        <f>SUM(C110:Q110)</f>
        <v>0</v>
      </c>
    </row>
    <row r="111" spans="1:19" ht="11.25" hidden="1">
      <c r="A111" s="143"/>
      <c r="B111" s="218">
        <v>714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</row>
    <row r="112" spans="1:19" ht="11.25">
      <c r="A112" s="143" t="s">
        <v>426</v>
      </c>
      <c r="B112" s="218">
        <v>738</v>
      </c>
      <c r="C112" s="143">
        <v>332000</v>
      </c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>
        <f>SUM(C112:R112)</f>
        <v>332000</v>
      </c>
    </row>
    <row r="113" spans="1:19" ht="11.25">
      <c r="A113" s="143" t="s">
        <v>427</v>
      </c>
      <c r="B113" s="218">
        <v>739</v>
      </c>
      <c r="C113" s="143"/>
      <c r="D113" s="143"/>
      <c r="E113" s="143"/>
      <c r="F113" s="143"/>
      <c r="G113" s="143"/>
      <c r="H113" s="143"/>
      <c r="I113" s="143"/>
      <c r="J113" s="143"/>
      <c r="K113" s="143">
        <v>52500</v>
      </c>
      <c r="L113" s="143"/>
      <c r="M113" s="143"/>
      <c r="N113" s="143"/>
      <c r="O113" s="143"/>
      <c r="P113" s="143"/>
      <c r="Q113" s="143"/>
      <c r="R113" s="143"/>
      <c r="S113" s="143">
        <f>SUM(C113:R113)</f>
        <v>52500</v>
      </c>
    </row>
    <row r="114" spans="1:19" ht="11.25" hidden="1">
      <c r="A114" s="143" t="s">
        <v>490</v>
      </c>
      <c r="B114" s="218">
        <v>745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>
        <f>SUM(C114:Q114)</f>
        <v>0</v>
      </c>
    </row>
    <row r="115" spans="1:19" ht="11.25" hidden="1">
      <c r="A115" s="143" t="s">
        <v>491</v>
      </c>
      <c r="B115" s="218">
        <v>759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>
        <f>SUM(C115:Q115)</f>
        <v>0</v>
      </c>
    </row>
    <row r="116" spans="1:19" ht="11.25" hidden="1">
      <c r="A116" s="143"/>
      <c r="B116" s="218">
        <v>759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</row>
    <row r="117" spans="1:19" ht="11.25">
      <c r="A117" s="144" t="s">
        <v>428</v>
      </c>
      <c r="B117" s="219"/>
      <c r="C117" s="144">
        <f aca="true" t="shared" si="18" ref="C117:S117">SUM(C110:C115)</f>
        <v>332000</v>
      </c>
      <c r="D117" s="144">
        <f t="shared" si="18"/>
        <v>0</v>
      </c>
      <c r="E117" s="144">
        <f t="shared" si="18"/>
        <v>0</v>
      </c>
      <c r="F117" s="144">
        <f t="shared" si="18"/>
        <v>0</v>
      </c>
      <c r="G117" s="144">
        <f t="shared" si="18"/>
        <v>0</v>
      </c>
      <c r="H117" s="144">
        <f t="shared" si="18"/>
        <v>0</v>
      </c>
      <c r="I117" s="144">
        <f t="shared" si="18"/>
        <v>0</v>
      </c>
      <c r="J117" s="144">
        <f t="shared" si="18"/>
        <v>0</v>
      </c>
      <c r="K117" s="144">
        <f t="shared" si="18"/>
        <v>52500</v>
      </c>
      <c r="L117" s="144">
        <f t="shared" si="18"/>
        <v>0</v>
      </c>
      <c r="M117" s="144">
        <f t="shared" si="18"/>
        <v>0</v>
      </c>
      <c r="N117" s="144">
        <f t="shared" si="18"/>
        <v>0</v>
      </c>
      <c r="O117" s="144">
        <f t="shared" si="18"/>
        <v>0</v>
      </c>
      <c r="P117" s="144">
        <f t="shared" si="18"/>
        <v>0</v>
      </c>
      <c r="Q117" s="144">
        <f t="shared" si="18"/>
        <v>0</v>
      </c>
      <c r="R117" s="144">
        <f>SUM(R110:R115)</f>
        <v>0</v>
      </c>
      <c r="S117" s="144">
        <f t="shared" si="18"/>
        <v>384500</v>
      </c>
    </row>
    <row r="118" spans="1:19" ht="11.25" hidden="1">
      <c r="A118" s="143" t="s">
        <v>492</v>
      </c>
      <c r="B118" s="218">
        <v>832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>
        <f>SUM(C118:Q118)</f>
        <v>0</v>
      </c>
    </row>
    <row r="119" spans="1:19" ht="11.25" hidden="1">
      <c r="A119" s="143" t="s">
        <v>493</v>
      </c>
      <c r="B119" s="218">
        <v>849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>
        <f>SUM(C119:Q119)</f>
        <v>0</v>
      </c>
    </row>
    <row r="120" spans="1:19" ht="11.25" hidden="1">
      <c r="A120" s="143" t="s">
        <v>494</v>
      </c>
      <c r="B120" s="218">
        <v>865</v>
      </c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>
        <f>SUM(C120:Q120)</f>
        <v>0</v>
      </c>
    </row>
    <row r="121" spans="1:19" ht="11.25" hidden="1">
      <c r="A121" s="143"/>
      <c r="B121" s="218">
        <v>865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</row>
    <row r="122" spans="1:19" ht="11.25" hidden="1">
      <c r="A122" s="143" t="s">
        <v>495</v>
      </c>
      <c r="B122" s="218">
        <v>866</v>
      </c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>
        <f>SUM(C122:Q122)</f>
        <v>0</v>
      </c>
    </row>
    <row r="123" spans="1:19" ht="11.25" hidden="1">
      <c r="A123" s="143" t="s">
        <v>429</v>
      </c>
      <c r="B123" s="218">
        <v>898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>
        <f>SUM(C123:Q123)</f>
        <v>0</v>
      </c>
    </row>
    <row r="124" spans="1:19" ht="11.25" hidden="1">
      <c r="A124" s="165" t="s">
        <v>430</v>
      </c>
      <c r="B124" s="220"/>
      <c r="C124" s="165">
        <f aca="true" t="shared" si="19" ref="C124:S124">SUM(C118:C123)</f>
        <v>0</v>
      </c>
      <c r="D124" s="165">
        <f t="shared" si="19"/>
        <v>0</v>
      </c>
      <c r="E124" s="165">
        <f t="shared" si="19"/>
        <v>0</v>
      </c>
      <c r="F124" s="165">
        <f t="shared" si="19"/>
        <v>0</v>
      </c>
      <c r="G124" s="165">
        <f t="shared" si="19"/>
        <v>0</v>
      </c>
      <c r="H124" s="165">
        <f t="shared" si="19"/>
        <v>0</v>
      </c>
      <c r="I124" s="165">
        <f t="shared" si="19"/>
        <v>0</v>
      </c>
      <c r="J124" s="165">
        <f t="shared" si="19"/>
        <v>0</v>
      </c>
      <c r="K124" s="165">
        <f t="shared" si="19"/>
        <v>0</v>
      </c>
      <c r="L124" s="165">
        <f t="shared" si="19"/>
        <v>0</v>
      </c>
      <c r="M124" s="165">
        <f t="shared" si="19"/>
        <v>0</v>
      </c>
      <c r="N124" s="165">
        <f t="shared" si="19"/>
        <v>0</v>
      </c>
      <c r="O124" s="165">
        <f t="shared" si="19"/>
        <v>0</v>
      </c>
      <c r="P124" s="165">
        <f t="shared" si="19"/>
        <v>0</v>
      </c>
      <c r="Q124" s="165">
        <f t="shared" si="19"/>
        <v>0</v>
      </c>
      <c r="R124" s="165">
        <f t="shared" si="19"/>
        <v>0</v>
      </c>
      <c r="S124" s="165">
        <f t="shared" si="19"/>
        <v>0</v>
      </c>
    </row>
    <row r="125" spans="1:19" ht="11.25">
      <c r="A125" s="165"/>
      <c r="B125" s="220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ht="11.25">
      <c r="A126" s="145" t="s">
        <v>431</v>
      </c>
      <c r="B126" s="221"/>
      <c r="C126" s="145">
        <f>C75+C80+C87+C92+C98+C109+C117+C124</f>
        <v>1399376</v>
      </c>
      <c r="D126" s="145">
        <f aca="true" t="shared" si="20" ref="D126:R126">D75+D80+D87+D92+D98+D109+D117+D124</f>
        <v>0</v>
      </c>
      <c r="E126" s="145">
        <f t="shared" si="20"/>
        <v>0</v>
      </c>
      <c r="F126" s="145">
        <f t="shared" si="20"/>
        <v>0</v>
      </c>
      <c r="G126" s="145">
        <f t="shared" si="20"/>
        <v>0</v>
      </c>
      <c r="H126" s="145">
        <f t="shared" si="20"/>
        <v>0</v>
      </c>
      <c r="I126" s="145">
        <f t="shared" si="20"/>
        <v>0</v>
      </c>
      <c r="J126" s="145">
        <f t="shared" si="20"/>
        <v>0</v>
      </c>
      <c r="K126" s="145">
        <f t="shared" si="20"/>
        <v>52500</v>
      </c>
      <c r="L126" s="145">
        <f t="shared" si="20"/>
        <v>10000</v>
      </c>
      <c r="M126" s="145">
        <f t="shared" si="20"/>
        <v>10000</v>
      </c>
      <c r="N126" s="145">
        <f t="shared" si="20"/>
        <v>10000</v>
      </c>
      <c r="O126" s="145">
        <f t="shared" si="20"/>
        <v>10000</v>
      </c>
      <c r="P126" s="145">
        <f t="shared" si="20"/>
        <v>10000</v>
      </c>
      <c r="Q126" s="145">
        <f t="shared" si="20"/>
        <v>10000</v>
      </c>
      <c r="R126" s="145">
        <f t="shared" si="20"/>
        <v>0</v>
      </c>
      <c r="S126" s="145">
        <f>S75+S80+S87+S92+S98+S109+S117+S124</f>
        <v>1511876</v>
      </c>
    </row>
    <row r="127" spans="1:19" ht="11.25">
      <c r="A127" s="129"/>
      <c r="B127" s="222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1:19" ht="11.25">
      <c r="A128" s="129"/>
      <c r="B128" s="222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1:19" ht="11.25">
      <c r="A129" s="129"/>
      <c r="B129" s="222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1:19" ht="11.25">
      <c r="A130" s="129"/>
      <c r="B130" s="222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1:19" ht="11.25">
      <c r="A131" s="129"/>
      <c r="B131" s="222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1:19" ht="11.25">
      <c r="A132" s="129"/>
      <c r="B132" s="222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1:19" ht="11.25">
      <c r="A133" s="129"/>
      <c r="B133" s="222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1:13" ht="11.25">
      <c r="A134" s="131" t="s">
        <v>600</v>
      </c>
      <c r="B134" s="217"/>
      <c r="C134" s="132"/>
      <c r="D134" s="132"/>
      <c r="E134" s="163"/>
      <c r="F134" s="164"/>
      <c r="G134" s="164"/>
      <c r="M134" s="133"/>
    </row>
    <row r="135" spans="1:19" ht="11.25">
      <c r="A135" s="134" t="s">
        <v>396</v>
      </c>
      <c r="B135" s="136" t="s">
        <v>397</v>
      </c>
      <c r="C135" s="135"/>
      <c r="D135" s="135"/>
      <c r="E135" s="135"/>
      <c r="F135" s="137"/>
      <c r="G135" s="135"/>
      <c r="H135" s="136"/>
      <c r="I135" s="135"/>
      <c r="J135" s="135"/>
      <c r="K135" s="136" t="s">
        <v>398</v>
      </c>
      <c r="L135" s="135" t="s">
        <v>399</v>
      </c>
      <c r="M135" s="135" t="s">
        <v>400</v>
      </c>
      <c r="N135" s="136" t="s">
        <v>401</v>
      </c>
      <c r="O135" s="135" t="s">
        <v>401</v>
      </c>
      <c r="P135" s="136" t="s">
        <v>401</v>
      </c>
      <c r="Q135" s="137" t="s">
        <v>401</v>
      </c>
      <c r="R135" s="137" t="s">
        <v>402</v>
      </c>
      <c r="S135" s="134"/>
    </row>
    <row r="136" spans="1:19" ht="11.25">
      <c r="A136" s="138"/>
      <c r="B136" s="140" t="s">
        <v>403</v>
      </c>
      <c r="C136" s="139" t="s">
        <v>404</v>
      </c>
      <c r="D136" s="139" t="s">
        <v>405</v>
      </c>
      <c r="E136" s="139" t="s">
        <v>406</v>
      </c>
      <c r="F136" s="141" t="s">
        <v>407</v>
      </c>
      <c r="G136" s="139" t="s">
        <v>408</v>
      </c>
      <c r="H136" s="140" t="s">
        <v>409</v>
      </c>
      <c r="I136" s="139" t="s">
        <v>410</v>
      </c>
      <c r="J136" s="139" t="s">
        <v>467</v>
      </c>
      <c r="K136" s="140" t="s">
        <v>411</v>
      </c>
      <c r="L136" s="139" t="s">
        <v>468</v>
      </c>
      <c r="M136" s="139" t="s">
        <v>409</v>
      </c>
      <c r="N136" s="140" t="s">
        <v>412</v>
      </c>
      <c r="O136" s="139" t="s">
        <v>413</v>
      </c>
      <c r="P136" s="140" t="s">
        <v>407</v>
      </c>
      <c r="Q136" s="141" t="s">
        <v>408</v>
      </c>
      <c r="R136" s="141" t="s">
        <v>406</v>
      </c>
      <c r="S136" s="168" t="s">
        <v>116</v>
      </c>
    </row>
    <row r="137" spans="1:19" ht="11.25" hidden="1">
      <c r="A137" s="143" t="s">
        <v>432</v>
      </c>
      <c r="B137" s="218">
        <v>117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>
        <f>SUM(C137:Q137)</f>
        <v>0</v>
      </c>
    </row>
    <row r="138" spans="1:19" ht="11.25">
      <c r="A138" s="143" t="s">
        <v>414</v>
      </c>
      <c r="B138" s="218">
        <v>122</v>
      </c>
      <c r="C138" s="143">
        <v>963020</v>
      </c>
      <c r="D138" s="143">
        <v>40550</v>
      </c>
      <c r="E138" s="143">
        <v>66750</v>
      </c>
      <c r="F138" s="143">
        <v>30370</v>
      </c>
      <c r="G138" s="143">
        <v>35493</v>
      </c>
      <c r="H138" s="143">
        <v>138956</v>
      </c>
      <c r="I138" s="143">
        <v>50290</v>
      </c>
      <c r="J138" s="143"/>
      <c r="K138" s="143"/>
      <c r="L138" s="143"/>
      <c r="M138" s="143"/>
      <c r="N138" s="143"/>
      <c r="O138" s="143"/>
      <c r="P138" s="143"/>
      <c r="Q138" s="143"/>
      <c r="R138" s="143"/>
      <c r="S138" s="143">
        <f>SUM(C138:R138)</f>
        <v>1325429</v>
      </c>
    </row>
    <row r="139" spans="1:19" ht="11.25">
      <c r="A139" s="143" t="s">
        <v>469</v>
      </c>
      <c r="B139" s="218">
        <v>123</v>
      </c>
      <c r="C139" s="143">
        <v>340000</v>
      </c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>
        <f>SUM(C139:R139)</f>
        <v>340000</v>
      </c>
    </row>
    <row r="140" spans="1:19" ht="11.25">
      <c r="A140" s="144" t="s">
        <v>415</v>
      </c>
      <c r="B140" s="219"/>
      <c r="C140" s="144">
        <f aca="true" t="shared" si="21" ref="C140:S140">SUM(C137:C139)</f>
        <v>1303020</v>
      </c>
      <c r="D140" s="144">
        <f t="shared" si="21"/>
        <v>40550</v>
      </c>
      <c r="E140" s="144">
        <f t="shared" si="21"/>
        <v>66750</v>
      </c>
      <c r="F140" s="144">
        <f t="shared" si="21"/>
        <v>30370</v>
      </c>
      <c r="G140" s="144">
        <f t="shared" si="21"/>
        <v>35493</v>
      </c>
      <c r="H140" s="144">
        <f t="shared" si="21"/>
        <v>138956</v>
      </c>
      <c r="I140" s="144">
        <f t="shared" si="21"/>
        <v>50290</v>
      </c>
      <c r="J140" s="144">
        <f t="shared" si="21"/>
        <v>0</v>
      </c>
      <c r="K140" s="144">
        <f t="shared" si="21"/>
        <v>0</v>
      </c>
      <c r="L140" s="144">
        <f t="shared" si="21"/>
        <v>0</v>
      </c>
      <c r="M140" s="144">
        <f t="shared" si="21"/>
        <v>0</v>
      </c>
      <c r="N140" s="144">
        <f t="shared" si="21"/>
        <v>0</v>
      </c>
      <c r="O140" s="144">
        <f t="shared" si="21"/>
        <v>0</v>
      </c>
      <c r="P140" s="144">
        <f t="shared" si="21"/>
        <v>0</v>
      </c>
      <c r="Q140" s="144">
        <f t="shared" si="21"/>
        <v>0</v>
      </c>
      <c r="R140" s="144">
        <f t="shared" si="21"/>
        <v>0</v>
      </c>
      <c r="S140" s="144">
        <f t="shared" si="21"/>
        <v>1665429</v>
      </c>
    </row>
    <row r="141" spans="1:19" ht="11.25" hidden="1">
      <c r="A141" s="143" t="s">
        <v>433</v>
      </c>
      <c r="B141" s="218">
        <v>219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>
        <f>SUM(C141:Q141)</f>
        <v>0</v>
      </c>
    </row>
    <row r="142" spans="1:19" ht="11.25">
      <c r="A142" s="143" t="s">
        <v>554</v>
      </c>
      <c r="B142" s="218">
        <v>239</v>
      </c>
      <c r="C142" s="143">
        <v>5000</v>
      </c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>
        <f>SUM(C142:R142)</f>
        <v>5000</v>
      </c>
    </row>
    <row r="143" spans="1:19" ht="11.25" hidden="1">
      <c r="A143" s="143" t="s">
        <v>434</v>
      </c>
      <c r="B143" s="218">
        <v>282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>
        <f>SUM(C143:Q143)</f>
        <v>0</v>
      </c>
    </row>
    <row r="144" spans="1:19" ht="11.25" hidden="1">
      <c r="A144" s="143" t="s">
        <v>435</v>
      </c>
      <c r="B144" s="218">
        <v>283</v>
      </c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>
        <f>SUM(C144:Q144)</f>
        <v>0</v>
      </c>
    </row>
    <row r="145" spans="1:19" ht="11.25">
      <c r="A145" s="144" t="s">
        <v>417</v>
      </c>
      <c r="B145" s="219"/>
      <c r="C145" s="144">
        <f aca="true" t="shared" si="22" ref="C145:S145">SUM(C141:C144)</f>
        <v>5000</v>
      </c>
      <c r="D145" s="144">
        <f t="shared" si="22"/>
        <v>0</v>
      </c>
      <c r="E145" s="144">
        <f t="shared" si="22"/>
        <v>0</v>
      </c>
      <c r="F145" s="144">
        <f t="shared" si="22"/>
        <v>0</v>
      </c>
      <c r="G145" s="144">
        <f t="shared" si="22"/>
        <v>0</v>
      </c>
      <c r="H145" s="144">
        <f t="shared" si="22"/>
        <v>0</v>
      </c>
      <c r="I145" s="144">
        <f t="shared" si="22"/>
        <v>0</v>
      </c>
      <c r="J145" s="144">
        <f t="shared" si="22"/>
        <v>0</v>
      </c>
      <c r="K145" s="144">
        <f t="shared" si="22"/>
        <v>0</v>
      </c>
      <c r="L145" s="144">
        <f t="shared" si="22"/>
        <v>0</v>
      </c>
      <c r="M145" s="144">
        <f t="shared" si="22"/>
        <v>0</v>
      </c>
      <c r="N145" s="144">
        <f t="shared" si="22"/>
        <v>0</v>
      </c>
      <c r="O145" s="144">
        <f t="shared" si="22"/>
        <v>0</v>
      </c>
      <c r="P145" s="144">
        <f t="shared" si="22"/>
        <v>0</v>
      </c>
      <c r="Q145" s="144">
        <f t="shared" si="22"/>
        <v>0</v>
      </c>
      <c r="R145" s="144">
        <f t="shared" si="22"/>
        <v>0</v>
      </c>
      <c r="S145" s="144">
        <f t="shared" si="22"/>
        <v>5000</v>
      </c>
    </row>
    <row r="146" spans="1:19" ht="11.25">
      <c r="A146" s="143" t="s">
        <v>418</v>
      </c>
      <c r="B146" s="218">
        <v>311</v>
      </c>
      <c r="C146" s="143">
        <v>928082</v>
      </c>
      <c r="D146" s="143">
        <v>19720</v>
      </c>
      <c r="E146" s="143">
        <v>60480</v>
      </c>
      <c r="F146" s="143">
        <v>20150</v>
      </c>
      <c r="G146" s="143">
        <v>28120</v>
      </c>
      <c r="H146" s="143">
        <v>322710</v>
      </c>
      <c r="I146" s="143">
        <v>38380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>
        <f>SUM(C146:R146)</f>
        <v>1417642</v>
      </c>
    </row>
    <row r="147" spans="1:19" ht="11.25" hidden="1">
      <c r="A147" s="143" t="s">
        <v>436</v>
      </c>
      <c r="B147" s="218">
        <v>322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>
        <f aca="true" t="shared" si="23" ref="S147:S156">SUM(C147:R147)</f>
        <v>0</v>
      </c>
    </row>
    <row r="148" spans="1:19" ht="11.25" hidden="1">
      <c r="A148" s="143" t="s">
        <v>437</v>
      </c>
      <c r="B148" s="218">
        <v>326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>
        <f t="shared" si="23"/>
        <v>0</v>
      </c>
    </row>
    <row r="149" spans="1:19" ht="11.25">
      <c r="A149" s="143" t="s">
        <v>325</v>
      </c>
      <c r="B149" s="218">
        <v>336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>
        <v>56360</v>
      </c>
      <c r="M149" s="143">
        <v>90000</v>
      </c>
      <c r="N149" s="143">
        <v>90300</v>
      </c>
      <c r="O149" s="143">
        <v>76590</v>
      </c>
      <c r="P149" s="143">
        <v>48930</v>
      </c>
      <c r="Q149" s="143">
        <v>44907</v>
      </c>
      <c r="R149" s="143"/>
      <c r="S149" s="143">
        <f t="shared" si="23"/>
        <v>407087</v>
      </c>
    </row>
    <row r="150" spans="1:19" ht="11.25">
      <c r="A150" s="143" t="s">
        <v>470</v>
      </c>
      <c r="B150" s="218">
        <v>337</v>
      </c>
      <c r="C150" s="143">
        <v>142976</v>
      </c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>
        <f t="shared" si="23"/>
        <v>142976</v>
      </c>
    </row>
    <row r="151" spans="1:19" ht="11.25">
      <c r="A151" s="143" t="s">
        <v>496</v>
      </c>
      <c r="B151" s="218">
        <v>388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>
        <f t="shared" si="23"/>
        <v>0</v>
      </c>
    </row>
    <row r="152" spans="1:19" ht="11.25">
      <c r="A152" s="143" t="s">
        <v>471</v>
      </c>
      <c r="B152" s="218">
        <v>389</v>
      </c>
      <c r="C152" s="143">
        <v>117907</v>
      </c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>
        <f t="shared" si="23"/>
        <v>117907</v>
      </c>
    </row>
    <row r="153" spans="1:19" ht="11.25">
      <c r="A153" s="144" t="s">
        <v>419</v>
      </c>
      <c r="B153" s="219"/>
      <c r="C153" s="144">
        <f>SUM(C146:C152)</f>
        <v>1188965</v>
      </c>
      <c r="D153" s="144">
        <f aca="true" t="shared" si="24" ref="D153:S153">SUM(D146:D152)</f>
        <v>19720</v>
      </c>
      <c r="E153" s="144">
        <f t="shared" si="24"/>
        <v>60480</v>
      </c>
      <c r="F153" s="144">
        <f t="shared" si="24"/>
        <v>20150</v>
      </c>
      <c r="G153" s="144">
        <f t="shared" si="24"/>
        <v>28120</v>
      </c>
      <c r="H153" s="144">
        <f t="shared" si="24"/>
        <v>322710</v>
      </c>
      <c r="I153" s="144">
        <f t="shared" si="24"/>
        <v>38380</v>
      </c>
      <c r="J153" s="144">
        <f t="shared" si="24"/>
        <v>0</v>
      </c>
      <c r="K153" s="144">
        <f t="shared" si="24"/>
        <v>0</v>
      </c>
      <c r="L153" s="144">
        <f t="shared" si="24"/>
        <v>56360</v>
      </c>
      <c r="M153" s="144">
        <f t="shared" si="24"/>
        <v>90000</v>
      </c>
      <c r="N153" s="144">
        <f t="shared" si="24"/>
        <v>90300</v>
      </c>
      <c r="O153" s="144">
        <f t="shared" si="24"/>
        <v>76590</v>
      </c>
      <c r="P153" s="144">
        <f t="shared" si="24"/>
        <v>48930</v>
      </c>
      <c r="Q153" s="144">
        <f t="shared" si="24"/>
        <v>44907</v>
      </c>
      <c r="R153" s="144">
        <f t="shared" si="24"/>
        <v>0</v>
      </c>
      <c r="S153" s="144">
        <f t="shared" si="24"/>
        <v>2085612</v>
      </c>
    </row>
    <row r="154" spans="1:19" ht="11.25">
      <c r="A154" s="143" t="s">
        <v>472</v>
      </c>
      <c r="B154" s="218">
        <v>412</v>
      </c>
      <c r="C154" s="143">
        <v>1011100</v>
      </c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>
        <f t="shared" si="23"/>
        <v>1011100</v>
      </c>
    </row>
    <row r="155" spans="1:19" ht="11.25">
      <c r="A155" s="143" t="s">
        <v>420</v>
      </c>
      <c r="B155" s="218">
        <v>431</v>
      </c>
      <c r="C155" s="143">
        <v>53466</v>
      </c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>
        <f t="shared" si="23"/>
        <v>53466</v>
      </c>
    </row>
    <row r="156" spans="1:19" ht="11.25">
      <c r="A156" s="143" t="s">
        <v>421</v>
      </c>
      <c r="B156" s="218">
        <v>437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>
        <f t="shared" si="23"/>
        <v>0</v>
      </c>
    </row>
    <row r="157" spans="1:19" ht="11.25">
      <c r="A157" s="143" t="s">
        <v>496</v>
      </c>
      <c r="B157" s="218">
        <v>468</v>
      </c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>
        <f>SUM(C157:R157)</f>
        <v>0</v>
      </c>
    </row>
    <row r="158" spans="1:19" ht="11.25">
      <c r="A158" s="144" t="s">
        <v>423</v>
      </c>
      <c r="B158" s="219"/>
      <c r="C158" s="144">
        <f aca="true" t="shared" si="25" ref="C158:S158">SUM(C154:C157)</f>
        <v>1064566</v>
      </c>
      <c r="D158" s="144">
        <f t="shared" si="25"/>
        <v>0</v>
      </c>
      <c r="E158" s="144">
        <f t="shared" si="25"/>
        <v>0</v>
      </c>
      <c r="F158" s="144">
        <f t="shared" si="25"/>
        <v>0</v>
      </c>
      <c r="G158" s="144">
        <f t="shared" si="25"/>
        <v>0</v>
      </c>
      <c r="H158" s="144">
        <f t="shared" si="25"/>
        <v>0</v>
      </c>
      <c r="I158" s="144">
        <f t="shared" si="25"/>
        <v>0</v>
      </c>
      <c r="J158" s="144">
        <f t="shared" si="25"/>
        <v>0</v>
      </c>
      <c r="K158" s="144">
        <f t="shared" si="25"/>
        <v>0</v>
      </c>
      <c r="L158" s="144">
        <f t="shared" si="25"/>
        <v>0</v>
      </c>
      <c r="M158" s="144">
        <f t="shared" si="25"/>
        <v>0</v>
      </c>
      <c r="N158" s="144">
        <f t="shared" si="25"/>
        <v>0</v>
      </c>
      <c r="O158" s="144">
        <f t="shared" si="25"/>
        <v>0</v>
      </c>
      <c r="P158" s="144">
        <f t="shared" si="25"/>
        <v>0</v>
      </c>
      <c r="Q158" s="144">
        <f t="shared" si="25"/>
        <v>0</v>
      </c>
      <c r="R158" s="144">
        <f t="shared" si="25"/>
        <v>0</v>
      </c>
      <c r="S158" s="144">
        <f t="shared" si="25"/>
        <v>1064566</v>
      </c>
    </row>
    <row r="159" spans="1:19" ht="11.25">
      <c r="A159" s="143" t="s">
        <v>473</v>
      </c>
      <c r="B159" s="218">
        <v>524</v>
      </c>
      <c r="C159" s="143">
        <v>357058</v>
      </c>
      <c r="D159" s="143">
        <v>19125</v>
      </c>
      <c r="E159" s="143">
        <v>1500</v>
      </c>
      <c r="F159" s="143"/>
      <c r="G159" s="143">
        <v>5772</v>
      </c>
      <c r="H159" s="143">
        <v>18680</v>
      </c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>
        <f>SUM(C159:R159)</f>
        <v>402135</v>
      </c>
    </row>
    <row r="160" spans="1:19" ht="11.25">
      <c r="A160" s="143" t="s">
        <v>474</v>
      </c>
      <c r="B160" s="218">
        <v>525</v>
      </c>
      <c r="C160" s="143">
        <v>238480</v>
      </c>
      <c r="D160" s="143">
        <v>15190</v>
      </c>
      <c r="E160" s="143">
        <v>19050</v>
      </c>
      <c r="F160" s="143">
        <v>13630</v>
      </c>
      <c r="G160" s="143">
        <v>5500</v>
      </c>
      <c r="H160" s="143">
        <v>12865</v>
      </c>
      <c r="I160" s="143">
        <v>7695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>
        <f aca="true" t="shared" si="26" ref="S160:S189">SUM(C160:R160)</f>
        <v>312410</v>
      </c>
    </row>
    <row r="161" spans="1:19" ht="11.25">
      <c r="A161" s="143" t="s">
        <v>478</v>
      </c>
      <c r="B161" s="218">
        <v>532</v>
      </c>
      <c r="C161" s="143">
        <v>33488</v>
      </c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>
        <f t="shared" si="26"/>
        <v>33488</v>
      </c>
    </row>
    <row r="162" spans="1:19" ht="11.25">
      <c r="A162" s="143" t="s">
        <v>105</v>
      </c>
      <c r="B162" s="218">
        <v>526</v>
      </c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>
        <f t="shared" si="26"/>
        <v>0</v>
      </c>
    </row>
    <row r="163" spans="1:19" ht="11.25">
      <c r="A163" s="143" t="s">
        <v>438</v>
      </c>
      <c r="B163" s="218">
        <v>589</v>
      </c>
      <c r="C163" s="143">
        <v>90000</v>
      </c>
      <c r="D163" s="143">
        <v>1150</v>
      </c>
      <c r="E163" s="143">
        <v>1200</v>
      </c>
      <c r="F163" s="143">
        <v>1800</v>
      </c>
      <c r="G163" s="143">
        <v>2400</v>
      </c>
      <c r="H163" s="143">
        <v>4320</v>
      </c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>
        <f t="shared" si="26"/>
        <v>100870</v>
      </c>
    </row>
    <row r="164" spans="1:19" ht="11.25">
      <c r="A164" s="143" t="s">
        <v>439</v>
      </c>
      <c r="B164" s="218">
        <v>540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>
        <f t="shared" si="26"/>
        <v>0</v>
      </c>
    </row>
    <row r="165" spans="1:19" ht="11.25">
      <c r="A165" s="144" t="s">
        <v>424</v>
      </c>
      <c r="B165" s="219"/>
      <c r="C165" s="144">
        <f aca="true" t="shared" si="27" ref="C165:S165">SUM(C159:C164)</f>
        <v>719026</v>
      </c>
      <c r="D165" s="144">
        <f t="shared" si="27"/>
        <v>35465</v>
      </c>
      <c r="E165" s="144">
        <f t="shared" si="27"/>
        <v>21750</v>
      </c>
      <c r="F165" s="144">
        <f t="shared" si="27"/>
        <v>15430</v>
      </c>
      <c r="G165" s="144">
        <f t="shared" si="27"/>
        <v>13672</v>
      </c>
      <c r="H165" s="144">
        <f t="shared" si="27"/>
        <v>35865</v>
      </c>
      <c r="I165" s="144">
        <f t="shared" si="27"/>
        <v>7695</v>
      </c>
      <c r="J165" s="144">
        <f t="shared" si="27"/>
        <v>0</v>
      </c>
      <c r="K165" s="144">
        <f t="shared" si="27"/>
        <v>0</v>
      </c>
      <c r="L165" s="144">
        <f t="shared" si="27"/>
        <v>0</v>
      </c>
      <c r="M165" s="144">
        <f t="shared" si="27"/>
        <v>0</v>
      </c>
      <c r="N165" s="144">
        <f t="shared" si="27"/>
        <v>0</v>
      </c>
      <c r="O165" s="144">
        <f t="shared" si="27"/>
        <v>0</v>
      </c>
      <c r="P165" s="144">
        <f t="shared" si="27"/>
        <v>0</v>
      </c>
      <c r="Q165" s="144">
        <f t="shared" si="27"/>
        <v>0</v>
      </c>
      <c r="R165" s="144">
        <f t="shared" si="27"/>
        <v>0</v>
      </c>
      <c r="S165" s="144">
        <f t="shared" si="27"/>
        <v>848903</v>
      </c>
    </row>
    <row r="166" spans="1:19" ht="11.25">
      <c r="A166" s="143" t="s">
        <v>479</v>
      </c>
      <c r="B166" s="218">
        <v>603</v>
      </c>
      <c r="C166" s="143">
        <v>533</v>
      </c>
      <c r="D166" s="143"/>
      <c r="E166" s="143">
        <v>3000</v>
      </c>
      <c r="F166" s="143"/>
      <c r="G166" s="143"/>
      <c r="H166" s="143">
        <v>8200</v>
      </c>
      <c r="I166" s="143"/>
      <c r="J166" s="143">
        <v>39485</v>
      </c>
      <c r="K166" s="143"/>
      <c r="L166" s="143"/>
      <c r="M166" s="143"/>
      <c r="N166" s="143"/>
      <c r="O166" s="143"/>
      <c r="P166" s="143"/>
      <c r="Q166" s="143"/>
      <c r="R166" s="143"/>
      <c r="S166" s="143">
        <f t="shared" si="26"/>
        <v>51218</v>
      </c>
    </row>
    <row r="167" spans="1:19" ht="11.25">
      <c r="A167" s="143" t="s">
        <v>480</v>
      </c>
      <c r="B167" s="218">
        <v>604</v>
      </c>
      <c r="C167" s="143">
        <v>340000</v>
      </c>
      <c r="D167" s="143">
        <v>43600</v>
      </c>
      <c r="E167" s="143">
        <v>52000</v>
      </c>
      <c r="F167" s="143">
        <v>46000</v>
      </c>
      <c r="G167" s="143">
        <v>35000</v>
      </c>
      <c r="H167" s="143">
        <v>81800</v>
      </c>
      <c r="I167" s="143">
        <v>16500</v>
      </c>
      <c r="J167" s="143"/>
      <c r="K167" s="143"/>
      <c r="L167" s="143"/>
      <c r="M167" s="143"/>
      <c r="N167" s="143"/>
      <c r="O167" s="143"/>
      <c r="P167" s="143"/>
      <c r="Q167" s="143"/>
      <c r="R167" s="143"/>
      <c r="S167" s="143">
        <f t="shared" si="26"/>
        <v>614900</v>
      </c>
    </row>
    <row r="168" spans="1:19" ht="11.25">
      <c r="A168" s="143" t="s">
        <v>481</v>
      </c>
      <c r="B168" s="218">
        <v>606</v>
      </c>
      <c r="C168" s="143">
        <v>1468000</v>
      </c>
      <c r="D168" s="143"/>
      <c r="E168" s="143">
        <v>10000</v>
      </c>
      <c r="F168" s="143"/>
      <c r="G168" s="143"/>
      <c r="H168" s="143">
        <v>12000</v>
      </c>
      <c r="I168" s="143"/>
      <c r="J168" s="143">
        <v>108337</v>
      </c>
      <c r="K168" s="143"/>
      <c r="L168" s="143"/>
      <c r="M168" s="143"/>
      <c r="N168" s="143"/>
      <c r="O168" s="143"/>
      <c r="P168" s="143"/>
      <c r="Q168" s="143"/>
      <c r="R168" s="143"/>
      <c r="S168" s="143">
        <f t="shared" si="26"/>
        <v>1598337</v>
      </c>
    </row>
    <row r="169" spans="1:19" ht="11.25">
      <c r="A169" s="143" t="s">
        <v>496</v>
      </c>
      <c r="B169" s="218">
        <v>618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>
        <f t="shared" si="26"/>
        <v>0</v>
      </c>
    </row>
    <row r="170" spans="1:19" ht="11.25">
      <c r="A170" s="143" t="s">
        <v>482</v>
      </c>
      <c r="B170" s="218">
        <v>619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>
        <f t="shared" si="26"/>
        <v>0</v>
      </c>
    </row>
    <row r="171" spans="1:19" ht="11.25">
      <c r="A171" s="143" t="s">
        <v>483</v>
      </c>
      <c r="B171" s="218">
        <v>621</v>
      </c>
      <c r="C171" s="143">
        <v>11680</v>
      </c>
      <c r="D171" s="143"/>
      <c r="E171" s="143"/>
      <c r="F171" s="143"/>
      <c r="G171" s="143"/>
      <c r="H171" s="143"/>
      <c r="I171" s="143"/>
      <c r="J171" s="143">
        <v>250863</v>
      </c>
      <c r="K171" s="143"/>
      <c r="L171" s="143"/>
      <c r="M171" s="143"/>
      <c r="N171" s="143"/>
      <c r="O171" s="143"/>
      <c r="P171" s="143"/>
      <c r="Q171" s="143"/>
      <c r="R171" s="143"/>
      <c r="S171" s="143">
        <f t="shared" si="26"/>
        <v>262543</v>
      </c>
    </row>
    <row r="172" spans="1:19" ht="11.25">
      <c r="A172" s="143" t="s">
        <v>484</v>
      </c>
      <c r="B172" s="218">
        <v>622</v>
      </c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>
        <f t="shared" si="26"/>
        <v>0</v>
      </c>
    </row>
    <row r="173" spans="1:19" ht="11.25">
      <c r="A173" s="143" t="s">
        <v>485</v>
      </c>
      <c r="B173" s="218">
        <v>623</v>
      </c>
      <c r="C173" s="143">
        <v>910720</v>
      </c>
      <c r="D173" s="143">
        <v>20640</v>
      </c>
      <c r="E173" s="143">
        <v>70000</v>
      </c>
      <c r="F173" s="143">
        <v>7260</v>
      </c>
      <c r="G173" s="143">
        <v>17330</v>
      </c>
      <c r="H173" s="143">
        <v>31964</v>
      </c>
      <c r="I173" s="143"/>
      <c r="J173" s="143">
        <v>928800</v>
      </c>
      <c r="K173" s="143"/>
      <c r="L173" s="143"/>
      <c r="M173" s="143"/>
      <c r="N173" s="143"/>
      <c r="O173" s="143"/>
      <c r="P173" s="143"/>
      <c r="Q173" s="143"/>
      <c r="R173" s="143"/>
      <c r="S173" s="143">
        <f t="shared" si="26"/>
        <v>1986714</v>
      </c>
    </row>
    <row r="174" spans="1:19" ht="11.25">
      <c r="A174" s="143" t="s">
        <v>486</v>
      </c>
      <c r="B174" s="218">
        <v>626</v>
      </c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>
        <f t="shared" si="26"/>
        <v>0</v>
      </c>
    </row>
    <row r="175" spans="1:19" ht="11.25">
      <c r="A175" s="143" t="s">
        <v>530</v>
      </c>
      <c r="B175" s="218">
        <v>627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>
        <f t="shared" si="26"/>
        <v>0</v>
      </c>
    </row>
    <row r="176" spans="1:19" ht="11.25">
      <c r="A176" s="143" t="s">
        <v>488</v>
      </c>
      <c r="B176" s="218">
        <v>629</v>
      </c>
      <c r="C176" s="143">
        <v>146369</v>
      </c>
      <c r="D176" s="143">
        <v>52302</v>
      </c>
      <c r="E176" s="143">
        <v>85450</v>
      </c>
      <c r="F176" s="143">
        <v>36410</v>
      </c>
      <c r="G176" s="143">
        <v>28070</v>
      </c>
      <c r="H176" s="143">
        <v>41658</v>
      </c>
      <c r="I176" s="143">
        <v>31130</v>
      </c>
      <c r="J176" s="143">
        <v>457933</v>
      </c>
      <c r="K176" s="143"/>
      <c r="L176" s="143"/>
      <c r="M176" s="143"/>
      <c r="N176" s="143"/>
      <c r="O176" s="143"/>
      <c r="P176" s="143"/>
      <c r="Q176" s="143"/>
      <c r="R176" s="143"/>
      <c r="S176" s="143">
        <f t="shared" si="26"/>
        <v>879322</v>
      </c>
    </row>
    <row r="177" spans="1:19" ht="11.25">
      <c r="A177" s="144" t="s">
        <v>489</v>
      </c>
      <c r="B177" s="219"/>
      <c r="C177" s="144">
        <f aca="true" t="shared" si="28" ref="C177:R177">SUM(C166:C176)</f>
        <v>2877302</v>
      </c>
      <c r="D177" s="144">
        <f>SUM(D166:D176)</f>
        <v>116542</v>
      </c>
      <c r="E177" s="144">
        <f t="shared" si="28"/>
        <v>220450</v>
      </c>
      <c r="F177" s="144">
        <f t="shared" si="28"/>
        <v>89670</v>
      </c>
      <c r="G177" s="144">
        <f t="shared" si="28"/>
        <v>80400</v>
      </c>
      <c r="H177" s="144">
        <f t="shared" si="28"/>
        <v>175622</v>
      </c>
      <c r="I177" s="144">
        <f t="shared" si="28"/>
        <v>47630</v>
      </c>
      <c r="J177" s="144">
        <f t="shared" si="28"/>
        <v>1785418</v>
      </c>
      <c r="K177" s="144">
        <f t="shared" si="28"/>
        <v>0</v>
      </c>
      <c r="L177" s="144">
        <f t="shared" si="28"/>
        <v>0</v>
      </c>
      <c r="M177" s="144">
        <f t="shared" si="28"/>
        <v>0</v>
      </c>
      <c r="N177" s="144">
        <f t="shared" si="28"/>
        <v>0</v>
      </c>
      <c r="O177" s="144">
        <f t="shared" si="28"/>
        <v>0</v>
      </c>
      <c r="P177" s="144">
        <f t="shared" si="28"/>
        <v>0</v>
      </c>
      <c r="Q177" s="144">
        <f t="shared" si="28"/>
        <v>0</v>
      </c>
      <c r="R177" s="144">
        <f t="shared" si="28"/>
        <v>0</v>
      </c>
      <c r="S177" s="144">
        <f>SUM(S166:S176)</f>
        <v>5393034</v>
      </c>
    </row>
    <row r="178" spans="1:19" ht="11.25">
      <c r="A178" s="143" t="s">
        <v>425</v>
      </c>
      <c r="B178" s="218">
        <v>714</v>
      </c>
      <c r="C178" s="143">
        <v>2266000</v>
      </c>
      <c r="D178" s="143">
        <v>8000</v>
      </c>
      <c r="E178" s="143"/>
      <c r="F178" s="143">
        <v>14400</v>
      </c>
      <c r="G178" s="143">
        <v>2500</v>
      </c>
      <c r="H178" s="143">
        <v>5755</v>
      </c>
      <c r="I178" s="143">
        <v>8960</v>
      </c>
      <c r="J178" s="143">
        <v>21669</v>
      </c>
      <c r="K178" s="143"/>
      <c r="L178" s="143"/>
      <c r="M178" s="143"/>
      <c r="N178" s="143"/>
      <c r="O178" s="143"/>
      <c r="P178" s="143"/>
      <c r="Q178" s="143"/>
      <c r="R178" s="143"/>
      <c r="S178" s="143">
        <f t="shared" si="26"/>
        <v>2327284</v>
      </c>
    </row>
    <row r="179" spans="1:19" ht="11.25" hidden="1">
      <c r="A179" s="143" t="s">
        <v>426</v>
      </c>
      <c r="B179" s="218">
        <v>738</v>
      </c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>
        <f t="shared" si="26"/>
        <v>0</v>
      </c>
    </row>
    <row r="180" spans="1:19" ht="11.25" hidden="1">
      <c r="A180" s="143" t="s">
        <v>427</v>
      </c>
      <c r="B180" s="218">
        <v>739</v>
      </c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>
        <f t="shared" si="26"/>
        <v>0</v>
      </c>
    </row>
    <row r="181" spans="1:19" ht="11.25">
      <c r="A181" s="143" t="s">
        <v>551</v>
      </c>
      <c r="B181" s="218">
        <v>745</v>
      </c>
      <c r="C181" s="143">
        <v>1512</v>
      </c>
      <c r="D181" s="143">
        <v>3000</v>
      </c>
      <c r="E181" s="143"/>
      <c r="F181" s="143">
        <v>7260</v>
      </c>
      <c r="G181" s="143"/>
      <c r="H181" s="143">
        <v>5200</v>
      </c>
      <c r="I181" s="143"/>
      <c r="J181" s="143">
        <v>58905</v>
      </c>
      <c r="K181" s="143"/>
      <c r="L181" s="143"/>
      <c r="M181" s="143"/>
      <c r="N181" s="143"/>
      <c r="O181" s="143"/>
      <c r="P181" s="143"/>
      <c r="Q181" s="143"/>
      <c r="R181" s="143"/>
      <c r="S181" s="143">
        <f t="shared" si="26"/>
        <v>75877</v>
      </c>
    </row>
    <row r="182" spans="1:19" ht="11.25">
      <c r="A182" s="143" t="s">
        <v>496</v>
      </c>
      <c r="B182" s="218">
        <v>758</v>
      </c>
      <c r="C182" s="143">
        <v>77700</v>
      </c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>
        <f t="shared" si="26"/>
        <v>77700</v>
      </c>
    </row>
    <row r="183" spans="1:19" ht="11.25">
      <c r="A183" s="143" t="s">
        <v>491</v>
      </c>
      <c r="B183" s="218">
        <v>759</v>
      </c>
      <c r="C183" s="143">
        <v>77950</v>
      </c>
      <c r="D183" s="143">
        <v>10000</v>
      </c>
      <c r="E183" s="143">
        <v>12000</v>
      </c>
      <c r="F183" s="143">
        <v>8760</v>
      </c>
      <c r="G183" s="143">
        <v>7000</v>
      </c>
      <c r="H183" s="143">
        <v>19530</v>
      </c>
      <c r="I183" s="143">
        <v>9760</v>
      </c>
      <c r="J183" s="143"/>
      <c r="K183" s="143"/>
      <c r="L183" s="143"/>
      <c r="M183" s="143"/>
      <c r="N183" s="143"/>
      <c r="O183" s="143"/>
      <c r="P183" s="143"/>
      <c r="Q183" s="143"/>
      <c r="R183" s="143"/>
      <c r="S183" s="143">
        <f t="shared" si="26"/>
        <v>145000</v>
      </c>
    </row>
    <row r="184" spans="1:19" ht="11.25">
      <c r="A184" s="144" t="s">
        <v>428</v>
      </c>
      <c r="B184" s="219"/>
      <c r="C184" s="144">
        <f aca="true" t="shared" si="29" ref="C184:S184">SUM(C178:C183)</f>
        <v>2423162</v>
      </c>
      <c r="D184" s="144">
        <f t="shared" si="29"/>
        <v>21000</v>
      </c>
      <c r="E184" s="144">
        <f t="shared" si="29"/>
        <v>12000</v>
      </c>
      <c r="F184" s="144">
        <f t="shared" si="29"/>
        <v>30420</v>
      </c>
      <c r="G184" s="144">
        <f t="shared" si="29"/>
        <v>9500</v>
      </c>
      <c r="H184" s="144">
        <f t="shared" si="29"/>
        <v>30485</v>
      </c>
      <c r="I184" s="144">
        <f t="shared" si="29"/>
        <v>18720</v>
      </c>
      <c r="J184" s="144">
        <f t="shared" si="29"/>
        <v>80574</v>
      </c>
      <c r="K184" s="144">
        <f t="shared" si="29"/>
        <v>0</v>
      </c>
      <c r="L184" s="144">
        <f t="shared" si="29"/>
        <v>0</v>
      </c>
      <c r="M184" s="144">
        <f t="shared" si="29"/>
        <v>0</v>
      </c>
      <c r="N184" s="144">
        <f t="shared" si="29"/>
        <v>0</v>
      </c>
      <c r="O184" s="144">
        <f t="shared" si="29"/>
        <v>0</v>
      </c>
      <c r="P184" s="144">
        <f t="shared" si="29"/>
        <v>0</v>
      </c>
      <c r="Q184" s="144">
        <f t="shared" si="29"/>
        <v>0</v>
      </c>
      <c r="R184" s="144">
        <f t="shared" si="29"/>
        <v>0</v>
      </c>
      <c r="S184" s="144">
        <f t="shared" si="29"/>
        <v>2625861</v>
      </c>
    </row>
    <row r="185" spans="1:19" ht="11.25">
      <c r="A185" s="143" t="s">
        <v>492</v>
      </c>
      <c r="B185" s="218">
        <v>832</v>
      </c>
      <c r="C185" s="143">
        <v>428788</v>
      </c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>
        <f t="shared" si="26"/>
        <v>428788</v>
      </c>
    </row>
    <row r="186" spans="1:19" ht="11.25" hidden="1">
      <c r="A186" s="143" t="s">
        <v>493</v>
      </c>
      <c r="B186" s="218">
        <v>849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>
        <f t="shared" si="26"/>
        <v>0</v>
      </c>
    </row>
    <row r="187" spans="1:19" ht="11.25">
      <c r="A187" s="143" t="s">
        <v>494</v>
      </c>
      <c r="B187" s="218">
        <v>865</v>
      </c>
      <c r="C187" s="143">
        <v>1155000</v>
      </c>
      <c r="D187" s="143"/>
      <c r="E187" s="143">
        <v>5000</v>
      </c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>
        <f t="shared" si="26"/>
        <v>1160000</v>
      </c>
    </row>
    <row r="188" spans="1:19" ht="11.25">
      <c r="A188" s="143" t="s">
        <v>495</v>
      </c>
      <c r="B188" s="218">
        <v>866</v>
      </c>
      <c r="C188" s="143">
        <v>5840</v>
      </c>
      <c r="D188" s="143"/>
      <c r="E188" s="143">
        <v>10000</v>
      </c>
      <c r="F188" s="143"/>
      <c r="G188" s="143"/>
      <c r="H188" s="143"/>
      <c r="I188" s="143"/>
      <c r="J188" s="143">
        <v>109819</v>
      </c>
      <c r="K188" s="143"/>
      <c r="L188" s="143"/>
      <c r="M188" s="143"/>
      <c r="N188" s="143"/>
      <c r="O188" s="143"/>
      <c r="P188" s="143"/>
      <c r="Q188" s="143"/>
      <c r="R188" s="143"/>
      <c r="S188" s="143">
        <f t="shared" si="26"/>
        <v>125659</v>
      </c>
    </row>
    <row r="189" spans="1:19" ht="11.25">
      <c r="A189" s="143" t="s">
        <v>429</v>
      </c>
      <c r="B189" s="218">
        <v>898</v>
      </c>
      <c r="C189" s="143">
        <v>257135</v>
      </c>
      <c r="D189" s="143">
        <v>27323</v>
      </c>
      <c r="E189" s="143">
        <v>27340</v>
      </c>
      <c r="F189" s="143">
        <v>29000</v>
      </c>
      <c r="G189" s="143">
        <v>26120</v>
      </c>
      <c r="H189" s="143">
        <v>37450</v>
      </c>
      <c r="I189" s="143">
        <v>27360</v>
      </c>
      <c r="J189" s="143">
        <v>23904</v>
      </c>
      <c r="K189" s="143"/>
      <c r="L189" s="143"/>
      <c r="M189" s="143"/>
      <c r="N189" s="143"/>
      <c r="O189" s="143"/>
      <c r="P189" s="143"/>
      <c r="Q189" s="143"/>
      <c r="R189" s="143"/>
      <c r="S189" s="143">
        <f t="shared" si="26"/>
        <v>455632</v>
      </c>
    </row>
    <row r="190" spans="1:19" ht="11.25">
      <c r="A190" s="144" t="s">
        <v>430</v>
      </c>
      <c r="B190" s="219"/>
      <c r="C190" s="144">
        <f aca="true" t="shared" si="30" ref="C190:R190">SUM(C185:C189)</f>
        <v>1846763</v>
      </c>
      <c r="D190" s="144">
        <f t="shared" si="30"/>
        <v>27323</v>
      </c>
      <c r="E190" s="144">
        <f t="shared" si="30"/>
        <v>42340</v>
      </c>
      <c r="F190" s="144">
        <f t="shared" si="30"/>
        <v>29000</v>
      </c>
      <c r="G190" s="144">
        <f t="shared" si="30"/>
        <v>26120</v>
      </c>
      <c r="H190" s="144">
        <f t="shared" si="30"/>
        <v>37450</v>
      </c>
      <c r="I190" s="144">
        <f t="shared" si="30"/>
        <v>27360</v>
      </c>
      <c r="J190" s="144">
        <f t="shared" si="30"/>
        <v>133723</v>
      </c>
      <c r="K190" s="144">
        <f t="shared" si="30"/>
        <v>0</v>
      </c>
      <c r="L190" s="144">
        <f t="shared" si="30"/>
        <v>0</v>
      </c>
      <c r="M190" s="144">
        <f t="shared" si="30"/>
        <v>0</v>
      </c>
      <c r="N190" s="144">
        <f t="shared" si="30"/>
        <v>0</v>
      </c>
      <c r="O190" s="144">
        <f t="shared" si="30"/>
        <v>0</v>
      </c>
      <c r="P190" s="144">
        <f t="shared" si="30"/>
        <v>0</v>
      </c>
      <c r="Q190" s="144">
        <f t="shared" si="30"/>
        <v>0</v>
      </c>
      <c r="R190" s="144">
        <f t="shared" si="30"/>
        <v>0</v>
      </c>
      <c r="S190" s="144">
        <f>SUM(S185:S189)</f>
        <v>2170079</v>
      </c>
    </row>
    <row r="191" spans="1:19" ht="11.25">
      <c r="A191" s="165" t="s">
        <v>497</v>
      </c>
      <c r="B191" s="218">
        <v>910</v>
      </c>
      <c r="C191" s="143">
        <v>25000</v>
      </c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43">
        <f>SUM(C191:R191)</f>
        <v>25000</v>
      </c>
    </row>
    <row r="192" spans="1:19" ht="11.25">
      <c r="A192" s="165" t="s">
        <v>531</v>
      </c>
      <c r="B192" s="218">
        <v>998</v>
      </c>
      <c r="C192" s="143">
        <v>500000</v>
      </c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43">
        <f>SUM(C192:R192)</f>
        <v>500000</v>
      </c>
    </row>
    <row r="193" spans="1:19" ht="11.25">
      <c r="A193" s="145" t="s">
        <v>431</v>
      </c>
      <c r="B193" s="221"/>
      <c r="C193" s="145">
        <f>C140+C145+C153+C158+C165+C177+C184+C190+C191+C192</f>
        <v>11952804</v>
      </c>
      <c r="D193" s="145">
        <f>D140+D145+D153+D158+D165+D177+D184+D190+D191+D192</f>
        <v>260600</v>
      </c>
      <c r="E193" s="145">
        <f>E140+E145+E153+E158+E165+E177+E184+E190+E191+E192</f>
        <v>423770</v>
      </c>
      <c r="F193" s="145">
        <f aca="true" t="shared" si="31" ref="F193:R193">F140+F145+F153+F158+F165+F177+F184+F190+F191+F192</f>
        <v>215040</v>
      </c>
      <c r="G193" s="145">
        <f t="shared" si="31"/>
        <v>193305</v>
      </c>
      <c r="H193" s="145">
        <f t="shared" si="31"/>
        <v>741088</v>
      </c>
      <c r="I193" s="145">
        <f t="shared" si="31"/>
        <v>190075</v>
      </c>
      <c r="J193" s="145">
        <f t="shared" si="31"/>
        <v>1999715</v>
      </c>
      <c r="K193" s="145">
        <f t="shared" si="31"/>
        <v>0</v>
      </c>
      <c r="L193" s="145">
        <f t="shared" si="31"/>
        <v>56360</v>
      </c>
      <c r="M193" s="145">
        <f t="shared" si="31"/>
        <v>90000</v>
      </c>
      <c r="N193" s="145">
        <f t="shared" si="31"/>
        <v>90300</v>
      </c>
      <c r="O193" s="145">
        <f t="shared" si="31"/>
        <v>76590</v>
      </c>
      <c r="P193" s="145">
        <f t="shared" si="31"/>
        <v>48930</v>
      </c>
      <c r="Q193" s="145">
        <f t="shared" si="31"/>
        <v>44907</v>
      </c>
      <c r="R193" s="145">
        <f t="shared" si="31"/>
        <v>0</v>
      </c>
      <c r="S193" s="145">
        <f>S140+S145+S153+S158+S165+S177+S184+S190+S191+S192</f>
        <v>16383484</v>
      </c>
    </row>
    <row r="194" spans="1:19" ht="11.25">
      <c r="A194" s="143" t="s">
        <v>387</v>
      </c>
      <c r="B194" s="218"/>
      <c r="C194" s="143">
        <f>C126</f>
        <v>1399376</v>
      </c>
      <c r="D194" s="143">
        <f aca="true" t="shared" si="32" ref="D194:S194">D126</f>
        <v>0</v>
      </c>
      <c r="E194" s="143">
        <f t="shared" si="32"/>
        <v>0</v>
      </c>
      <c r="F194" s="143">
        <f t="shared" si="32"/>
        <v>0</v>
      </c>
      <c r="G194" s="143">
        <f t="shared" si="32"/>
        <v>0</v>
      </c>
      <c r="H194" s="143">
        <f t="shared" si="32"/>
        <v>0</v>
      </c>
      <c r="I194" s="143">
        <f t="shared" si="32"/>
        <v>0</v>
      </c>
      <c r="J194" s="143">
        <f t="shared" si="32"/>
        <v>0</v>
      </c>
      <c r="K194" s="143">
        <f t="shared" si="32"/>
        <v>52500</v>
      </c>
      <c r="L194" s="143">
        <f t="shared" si="32"/>
        <v>10000</v>
      </c>
      <c r="M194" s="143">
        <f t="shared" si="32"/>
        <v>10000</v>
      </c>
      <c r="N194" s="143">
        <f t="shared" si="32"/>
        <v>10000</v>
      </c>
      <c r="O194" s="143">
        <f t="shared" si="32"/>
        <v>10000</v>
      </c>
      <c r="P194" s="143">
        <f t="shared" si="32"/>
        <v>10000</v>
      </c>
      <c r="Q194" s="143">
        <f t="shared" si="32"/>
        <v>10000</v>
      </c>
      <c r="R194" s="143">
        <f t="shared" si="32"/>
        <v>0</v>
      </c>
      <c r="S194" s="143">
        <f t="shared" si="32"/>
        <v>1511876</v>
      </c>
    </row>
    <row r="195" spans="1:19" ht="11.25">
      <c r="A195" s="167" t="s">
        <v>498</v>
      </c>
      <c r="B195" s="223"/>
      <c r="C195" s="167">
        <f>SUM(C193:C194)</f>
        <v>13352180</v>
      </c>
      <c r="D195" s="167">
        <f>SUM(D193:D194)</f>
        <v>260600</v>
      </c>
      <c r="E195" s="167">
        <f aca="true" t="shared" si="33" ref="E195:S195">SUM(E193:E194)</f>
        <v>423770</v>
      </c>
      <c r="F195" s="167">
        <f t="shared" si="33"/>
        <v>215040</v>
      </c>
      <c r="G195" s="167">
        <f t="shared" si="33"/>
        <v>193305</v>
      </c>
      <c r="H195" s="167">
        <f t="shared" si="33"/>
        <v>741088</v>
      </c>
      <c r="I195" s="167">
        <f t="shared" si="33"/>
        <v>190075</v>
      </c>
      <c r="J195" s="167">
        <f t="shared" si="33"/>
        <v>1999715</v>
      </c>
      <c r="K195" s="167">
        <f t="shared" si="33"/>
        <v>52500</v>
      </c>
      <c r="L195" s="167">
        <f t="shared" si="33"/>
        <v>66360</v>
      </c>
      <c r="M195" s="167">
        <f t="shared" si="33"/>
        <v>100000</v>
      </c>
      <c r="N195" s="167">
        <f t="shared" si="33"/>
        <v>100300</v>
      </c>
      <c r="O195" s="167">
        <f t="shared" si="33"/>
        <v>86590</v>
      </c>
      <c r="P195" s="167">
        <f t="shared" si="33"/>
        <v>58930</v>
      </c>
      <c r="Q195" s="167">
        <f t="shared" si="33"/>
        <v>54907</v>
      </c>
      <c r="R195" s="167">
        <f t="shared" si="33"/>
        <v>0</v>
      </c>
      <c r="S195" s="167">
        <f t="shared" si="33"/>
        <v>17895360</v>
      </c>
    </row>
    <row r="199" spans="1:13" ht="11.25">
      <c r="A199" s="167" t="s">
        <v>599</v>
      </c>
      <c r="B199" s="224"/>
      <c r="C199" s="164"/>
      <c r="D199" s="164"/>
      <c r="E199" s="164"/>
      <c r="F199" s="164"/>
      <c r="G199" s="164"/>
      <c r="M199" s="133"/>
    </row>
    <row r="200" spans="1:19" ht="11.25">
      <c r="A200" s="134" t="s">
        <v>396</v>
      </c>
      <c r="B200" s="136" t="s">
        <v>397</v>
      </c>
      <c r="C200" s="135"/>
      <c r="D200" s="135"/>
      <c r="E200" s="135"/>
      <c r="F200" s="136"/>
      <c r="G200" s="135"/>
      <c r="H200" s="136"/>
      <c r="I200" s="135"/>
      <c r="J200" s="135"/>
      <c r="K200" s="136" t="s">
        <v>398</v>
      </c>
      <c r="L200" s="135" t="s">
        <v>399</v>
      </c>
      <c r="M200" s="135" t="s">
        <v>400</v>
      </c>
      <c r="N200" s="136" t="s">
        <v>401</v>
      </c>
      <c r="O200" s="135" t="s">
        <v>401</v>
      </c>
      <c r="P200" s="136" t="s">
        <v>401</v>
      </c>
      <c r="Q200" s="137" t="s">
        <v>401</v>
      </c>
      <c r="R200" s="137" t="s">
        <v>402</v>
      </c>
      <c r="S200" s="134"/>
    </row>
    <row r="201" spans="1:19" ht="11.25">
      <c r="A201" s="138"/>
      <c r="B201" s="140" t="s">
        <v>403</v>
      </c>
      <c r="C201" s="139" t="s">
        <v>404</v>
      </c>
      <c r="D201" s="139" t="s">
        <v>405</v>
      </c>
      <c r="E201" s="139" t="s">
        <v>406</v>
      </c>
      <c r="F201" s="140" t="s">
        <v>407</v>
      </c>
      <c r="G201" s="139" t="s">
        <v>408</v>
      </c>
      <c r="H201" s="140" t="s">
        <v>409</v>
      </c>
      <c r="I201" s="139" t="s">
        <v>410</v>
      </c>
      <c r="J201" s="139" t="s">
        <v>467</v>
      </c>
      <c r="K201" s="140" t="s">
        <v>411</v>
      </c>
      <c r="L201" s="139" t="s">
        <v>468</v>
      </c>
      <c r="M201" s="139" t="s">
        <v>409</v>
      </c>
      <c r="N201" s="140" t="s">
        <v>412</v>
      </c>
      <c r="O201" s="139" t="s">
        <v>413</v>
      </c>
      <c r="P201" s="140" t="s">
        <v>407</v>
      </c>
      <c r="Q201" s="141" t="s">
        <v>408</v>
      </c>
      <c r="R201" s="141" t="s">
        <v>406</v>
      </c>
      <c r="S201" s="142" t="s">
        <v>116</v>
      </c>
    </row>
    <row r="202" spans="1:19" ht="11.25" hidden="1">
      <c r="A202" s="143" t="s">
        <v>432</v>
      </c>
      <c r="B202" s="218">
        <v>117</v>
      </c>
      <c r="C202" s="143">
        <f aca="true" t="shared" si="34" ref="C202:Q202">C5+C72+C137</f>
        <v>0</v>
      </c>
      <c r="D202" s="143">
        <f t="shared" si="34"/>
        <v>0</v>
      </c>
      <c r="E202" s="143">
        <f t="shared" si="34"/>
        <v>0</v>
      </c>
      <c r="F202" s="143">
        <f t="shared" si="34"/>
        <v>0</v>
      </c>
      <c r="G202" s="143">
        <f t="shared" si="34"/>
        <v>0</v>
      </c>
      <c r="H202" s="143">
        <f t="shared" si="34"/>
        <v>0</v>
      </c>
      <c r="I202" s="143">
        <f t="shared" si="34"/>
        <v>0</v>
      </c>
      <c r="J202" s="143">
        <f t="shared" si="34"/>
        <v>0</v>
      </c>
      <c r="K202" s="143">
        <f t="shared" si="34"/>
        <v>0</v>
      </c>
      <c r="L202" s="143">
        <f t="shared" si="34"/>
        <v>0</v>
      </c>
      <c r="M202" s="143">
        <f t="shared" si="34"/>
        <v>0</v>
      </c>
      <c r="N202" s="143">
        <f t="shared" si="34"/>
        <v>0</v>
      </c>
      <c r="O202" s="143">
        <f t="shared" si="34"/>
        <v>0</v>
      </c>
      <c r="P202" s="143">
        <f t="shared" si="34"/>
        <v>0</v>
      </c>
      <c r="Q202" s="143">
        <f t="shared" si="34"/>
        <v>0</v>
      </c>
      <c r="R202" s="143"/>
      <c r="S202" s="143">
        <f>SUM(C202:Q202)</f>
        <v>0</v>
      </c>
    </row>
    <row r="203" spans="1:19" ht="11.25">
      <c r="A203" s="143" t="s">
        <v>414</v>
      </c>
      <c r="B203" s="218">
        <v>122</v>
      </c>
      <c r="C203" s="143">
        <f aca="true" t="shared" si="35" ref="C203:Q203">C6+C73+C138</f>
        <v>2335496</v>
      </c>
      <c r="D203" s="143">
        <f t="shared" si="35"/>
        <v>59850</v>
      </c>
      <c r="E203" s="143">
        <f t="shared" si="35"/>
        <v>86600</v>
      </c>
      <c r="F203" s="143">
        <f t="shared" si="35"/>
        <v>50220</v>
      </c>
      <c r="G203" s="143">
        <f t="shared" si="35"/>
        <v>55193</v>
      </c>
      <c r="H203" s="143">
        <f t="shared" si="35"/>
        <v>158806</v>
      </c>
      <c r="I203" s="143">
        <f t="shared" si="35"/>
        <v>68720</v>
      </c>
      <c r="J203" s="143">
        <f t="shared" si="35"/>
        <v>0</v>
      </c>
      <c r="K203" s="143">
        <f t="shared" si="35"/>
        <v>0</v>
      </c>
      <c r="L203" s="143">
        <f t="shared" si="35"/>
        <v>0</v>
      </c>
      <c r="M203" s="143">
        <f t="shared" si="35"/>
        <v>0</v>
      </c>
      <c r="N203" s="143">
        <f t="shared" si="35"/>
        <v>0</v>
      </c>
      <c r="O203" s="143">
        <f t="shared" si="35"/>
        <v>0</v>
      </c>
      <c r="P203" s="143">
        <f t="shared" si="35"/>
        <v>0</v>
      </c>
      <c r="Q203" s="143">
        <f t="shared" si="35"/>
        <v>0</v>
      </c>
      <c r="R203" s="143">
        <f>R6+R73+R138</f>
        <v>0</v>
      </c>
      <c r="S203" s="143">
        <f aca="true" t="shared" si="36" ref="S203:S209">SUM(C203:R203)</f>
        <v>2814885</v>
      </c>
    </row>
    <row r="204" spans="1:19" ht="11.25">
      <c r="A204" s="143" t="s">
        <v>469</v>
      </c>
      <c r="B204" s="218">
        <v>123</v>
      </c>
      <c r="C204" s="143">
        <f aca="true" t="shared" si="37" ref="C204:Q204">C7+C74+C139</f>
        <v>340000</v>
      </c>
      <c r="D204" s="143">
        <f t="shared" si="37"/>
        <v>0</v>
      </c>
      <c r="E204" s="143">
        <f t="shared" si="37"/>
        <v>0</v>
      </c>
      <c r="F204" s="143">
        <f t="shared" si="37"/>
        <v>0</v>
      </c>
      <c r="G204" s="143">
        <f t="shared" si="37"/>
        <v>0</v>
      </c>
      <c r="H204" s="143">
        <f t="shared" si="37"/>
        <v>0</v>
      </c>
      <c r="I204" s="143">
        <f t="shared" si="37"/>
        <v>0</v>
      </c>
      <c r="J204" s="143">
        <f t="shared" si="37"/>
        <v>0</v>
      </c>
      <c r="K204" s="143">
        <f t="shared" si="37"/>
        <v>0</v>
      </c>
      <c r="L204" s="143">
        <f t="shared" si="37"/>
        <v>0</v>
      </c>
      <c r="M204" s="143">
        <f t="shared" si="37"/>
        <v>0</v>
      </c>
      <c r="N204" s="143">
        <f t="shared" si="37"/>
        <v>0</v>
      </c>
      <c r="O204" s="143">
        <f t="shared" si="37"/>
        <v>0</v>
      </c>
      <c r="P204" s="143">
        <f t="shared" si="37"/>
        <v>0</v>
      </c>
      <c r="Q204" s="143">
        <f t="shared" si="37"/>
        <v>0</v>
      </c>
      <c r="R204" s="143">
        <f>R7+R74+R139</f>
        <v>0</v>
      </c>
      <c r="S204" s="143">
        <f t="shared" si="36"/>
        <v>340000</v>
      </c>
    </row>
    <row r="205" spans="1:19" ht="11.25" hidden="1">
      <c r="A205" s="143" t="s">
        <v>500</v>
      </c>
      <c r="B205" s="218">
        <v>141</v>
      </c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>
        <f>SUM(C205:R205)</f>
        <v>0</v>
      </c>
    </row>
    <row r="206" spans="1:19" ht="11.25">
      <c r="A206" s="144" t="s">
        <v>415</v>
      </c>
      <c r="B206" s="219"/>
      <c r="C206" s="144">
        <f>SUM(C203:C205)</f>
        <v>2675496</v>
      </c>
      <c r="D206" s="144">
        <f aca="true" t="shared" si="38" ref="D206:S206">SUM(D203:D205)</f>
        <v>59850</v>
      </c>
      <c r="E206" s="144">
        <f t="shared" si="38"/>
        <v>86600</v>
      </c>
      <c r="F206" s="144">
        <f t="shared" si="38"/>
        <v>50220</v>
      </c>
      <c r="G206" s="144">
        <f t="shared" si="38"/>
        <v>55193</v>
      </c>
      <c r="H206" s="144">
        <f t="shared" si="38"/>
        <v>158806</v>
      </c>
      <c r="I206" s="144">
        <f t="shared" si="38"/>
        <v>68720</v>
      </c>
      <c r="J206" s="144">
        <f t="shared" si="38"/>
        <v>0</v>
      </c>
      <c r="K206" s="144">
        <f t="shared" si="38"/>
        <v>0</v>
      </c>
      <c r="L206" s="144">
        <f t="shared" si="38"/>
        <v>0</v>
      </c>
      <c r="M206" s="144">
        <f t="shared" si="38"/>
        <v>0</v>
      </c>
      <c r="N206" s="144">
        <f t="shared" si="38"/>
        <v>0</v>
      </c>
      <c r="O206" s="144">
        <f t="shared" si="38"/>
        <v>0</v>
      </c>
      <c r="P206" s="144">
        <f t="shared" si="38"/>
        <v>0</v>
      </c>
      <c r="Q206" s="144">
        <f t="shared" si="38"/>
        <v>0</v>
      </c>
      <c r="R206" s="144">
        <f t="shared" si="38"/>
        <v>0</v>
      </c>
      <c r="S206" s="144">
        <f t="shared" si="38"/>
        <v>3154885</v>
      </c>
    </row>
    <row r="207" spans="1:19" ht="11.25">
      <c r="A207" s="143" t="s">
        <v>433</v>
      </c>
      <c r="B207" s="218">
        <v>219</v>
      </c>
      <c r="C207" s="143">
        <f aca="true" t="shared" si="39" ref="C207:R207">C10+C76+C141</f>
        <v>0</v>
      </c>
      <c r="D207" s="143">
        <f t="shared" si="39"/>
        <v>0</v>
      </c>
      <c r="E207" s="143">
        <f t="shared" si="39"/>
        <v>0</v>
      </c>
      <c r="F207" s="143">
        <f t="shared" si="39"/>
        <v>0</v>
      </c>
      <c r="G207" s="143">
        <f t="shared" si="39"/>
        <v>0</v>
      </c>
      <c r="H207" s="143">
        <f t="shared" si="39"/>
        <v>0</v>
      </c>
      <c r="I207" s="143">
        <f t="shared" si="39"/>
        <v>0</v>
      </c>
      <c r="J207" s="143">
        <f t="shared" si="39"/>
        <v>0</v>
      </c>
      <c r="K207" s="143">
        <f t="shared" si="39"/>
        <v>0</v>
      </c>
      <c r="L207" s="143">
        <f t="shared" si="39"/>
        <v>0</v>
      </c>
      <c r="M207" s="143">
        <f t="shared" si="39"/>
        <v>0</v>
      </c>
      <c r="N207" s="143">
        <f t="shared" si="39"/>
        <v>0</v>
      </c>
      <c r="O207" s="143">
        <f t="shared" si="39"/>
        <v>0</v>
      </c>
      <c r="P207" s="143">
        <f t="shared" si="39"/>
        <v>0</v>
      </c>
      <c r="Q207" s="143">
        <f t="shared" si="39"/>
        <v>0</v>
      </c>
      <c r="R207" s="143">
        <f t="shared" si="39"/>
        <v>0</v>
      </c>
      <c r="S207" s="143">
        <f t="shared" si="36"/>
        <v>0</v>
      </c>
    </row>
    <row r="208" spans="1:19" ht="11.25">
      <c r="A208" s="143" t="s">
        <v>552</v>
      </c>
      <c r="B208" s="218">
        <v>239</v>
      </c>
      <c r="C208" s="143">
        <f aca="true" t="shared" si="40" ref="C208:R208">C11+C77+C142</f>
        <v>121259</v>
      </c>
      <c r="D208" s="143">
        <f t="shared" si="40"/>
        <v>0</v>
      </c>
      <c r="E208" s="143">
        <f t="shared" si="40"/>
        <v>0</v>
      </c>
      <c r="F208" s="143">
        <f t="shared" si="40"/>
        <v>0</v>
      </c>
      <c r="G208" s="143">
        <f t="shared" si="40"/>
        <v>0</v>
      </c>
      <c r="H208" s="143">
        <f t="shared" si="40"/>
        <v>0</v>
      </c>
      <c r="I208" s="143">
        <f t="shared" si="40"/>
        <v>0</v>
      </c>
      <c r="J208" s="143">
        <f t="shared" si="40"/>
        <v>0</v>
      </c>
      <c r="K208" s="143">
        <f t="shared" si="40"/>
        <v>0</v>
      </c>
      <c r="L208" s="143">
        <f t="shared" si="40"/>
        <v>0</v>
      </c>
      <c r="M208" s="143">
        <f t="shared" si="40"/>
        <v>0</v>
      </c>
      <c r="N208" s="143">
        <f t="shared" si="40"/>
        <v>0</v>
      </c>
      <c r="O208" s="143">
        <f t="shared" si="40"/>
        <v>0</v>
      </c>
      <c r="P208" s="143">
        <f t="shared" si="40"/>
        <v>0</v>
      </c>
      <c r="Q208" s="143">
        <f t="shared" si="40"/>
        <v>0</v>
      </c>
      <c r="R208" s="143">
        <f t="shared" si="40"/>
        <v>0</v>
      </c>
      <c r="S208" s="143">
        <f t="shared" si="36"/>
        <v>121259</v>
      </c>
    </row>
    <row r="209" spans="1:19" ht="11.25">
      <c r="A209" s="143" t="s">
        <v>553</v>
      </c>
      <c r="B209" s="218">
        <v>282</v>
      </c>
      <c r="C209" s="143">
        <f aca="true" t="shared" si="41" ref="C209:R209">C12+C78+C143</f>
        <v>397527</v>
      </c>
      <c r="D209" s="143">
        <f t="shared" si="41"/>
        <v>0</v>
      </c>
      <c r="E209" s="143">
        <f t="shared" si="41"/>
        <v>0</v>
      </c>
      <c r="F209" s="143">
        <f t="shared" si="41"/>
        <v>0</v>
      </c>
      <c r="G209" s="143">
        <f t="shared" si="41"/>
        <v>0</v>
      </c>
      <c r="H209" s="143">
        <f t="shared" si="41"/>
        <v>0</v>
      </c>
      <c r="I209" s="143">
        <f t="shared" si="41"/>
        <v>0</v>
      </c>
      <c r="J209" s="143">
        <f t="shared" si="41"/>
        <v>0</v>
      </c>
      <c r="K209" s="143">
        <f t="shared" si="41"/>
        <v>0</v>
      </c>
      <c r="L209" s="143">
        <f t="shared" si="41"/>
        <v>0</v>
      </c>
      <c r="M209" s="143">
        <f t="shared" si="41"/>
        <v>0</v>
      </c>
      <c r="N209" s="143">
        <f t="shared" si="41"/>
        <v>0</v>
      </c>
      <c r="O209" s="143">
        <f t="shared" si="41"/>
        <v>0</v>
      </c>
      <c r="P209" s="143">
        <f t="shared" si="41"/>
        <v>0</v>
      </c>
      <c r="Q209" s="143">
        <f t="shared" si="41"/>
        <v>0</v>
      </c>
      <c r="R209" s="143">
        <f t="shared" si="41"/>
        <v>0</v>
      </c>
      <c r="S209" s="143">
        <f t="shared" si="36"/>
        <v>397527</v>
      </c>
    </row>
    <row r="210" spans="1:19" ht="11.25">
      <c r="A210" s="143" t="s">
        <v>556</v>
      </c>
      <c r="B210" s="218">
        <v>284</v>
      </c>
      <c r="C210" s="143">
        <f aca="true" t="shared" si="42" ref="C210:R210">C13+C79+C144</f>
        <v>0</v>
      </c>
      <c r="D210" s="143">
        <f t="shared" si="42"/>
        <v>0</v>
      </c>
      <c r="E210" s="143">
        <f t="shared" si="42"/>
        <v>0</v>
      </c>
      <c r="F210" s="143">
        <f t="shared" si="42"/>
        <v>0</v>
      </c>
      <c r="G210" s="143">
        <f t="shared" si="42"/>
        <v>0</v>
      </c>
      <c r="H210" s="143">
        <f t="shared" si="42"/>
        <v>0</v>
      </c>
      <c r="I210" s="143">
        <f t="shared" si="42"/>
        <v>0</v>
      </c>
      <c r="J210" s="143">
        <f t="shared" si="42"/>
        <v>0</v>
      </c>
      <c r="K210" s="143">
        <f t="shared" si="42"/>
        <v>0</v>
      </c>
      <c r="L210" s="143">
        <f t="shared" si="42"/>
        <v>0</v>
      </c>
      <c r="M210" s="143">
        <f t="shared" si="42"/>
        <v>0</v>
      </c>
      <c r="N210" s="143">
        <f t="shared" si="42"/>
        <v>0</v>
      </c>
      <c r="O210" s="143">
        <f t="shared" si="42"/>
        <v>0</v>
      </c>
      <c r="P210" s="143">
        <f t="shared" si="42"/>
        <v>0</v>
      </c>
      <c r="Q210" s="143">
        <f t="shared" si="42"/>
        <v>0</v>
      </c>
      <c r="R210" s="143">
        <f t="shared" si="42"/>
        <v>0</v>
      </c>
      <c r="S210" s="143">
        <f>SUM(C210:Q210)</f>
        <v>0</v>
      </c>
    </row>
    <row r="211" spans="1:19" ht="11.25">
      <c r="A211" s="144" t="s">
        <v>417</v>
      </c>
      <c r="B211" s="219"/>
      <c r="C211" s="144">
        <f>SUM(C207:C210)</f>
        <v>518786</v>
      </c>
      <c r="D211" s="144">
        <f aca="true" t="shared" si="43" ref="D211:S211">SUM(D207:D210)</f>
        <v>0</v>
      </c>
      <c r="E211" s="144">
        <f t="shared" si="43"/>
        <v>0</v>
      </c>
      <c r="F211" s="144">
        <f t="shared" si="43"/>
        <v>0</v>
      </c>
      <c r="G211" s="144">
        <f t="shared" si="43"/>
        <v>0</v>
      </c>
      <c r="H211" s="144">
        <f t="shared" si="43"/>
        <v>0</v>
      </c>
      <c r="I211" s="144">
        <f t="shared" si="43"/>
        <v>0</v>
      </c>
      <c r="J211" s="144">
        <f>SUM(J207:J210)</f>
        <v>0</v>
      </c>
      <c r="K211" s="144">
        <f t="shared" si="43"/>
        <v>0</v>
      </c>
      <c r="L211" s="144">
        <f t="shared" si="43"/>
        <v>0</v>
      </c>
      <c r="M211" s="144">
        <f t="shared" si="43"/>
        <v>0</v>
      </c>
      <c r="N211" s="144">
        <f t="shared" si="43"/>
        <v>0</v>
      </c>
      <c r="O211" s="144">
        <f t="shared" si="43"/>
        <v>0</v>
      </c>
      <c r="P211" s="144">
        <f t="shared" si="43"/>
        <v>0</v>
      </c>
      <c r="Q211" s="144">
        <f t="shared" si="43"/>
        <v>0</v>
      </c>
      <c r="R211" s="144">
        <f t="shared" si="43"/>
        <v>0</v>
      </c>
      <c r="S211" s="144">
        <f t="shared" si="43"/>
        <v>518786</v>
      </c>
    </row>
    <row r="212" spans="1:19" ht="11.25">
      <c r="A212" s="143" t="s">
        <v>418</v>
      </c>
      <c r="B212" s="218">
        <v>311</v>
      </c>
      <c r="C212" s="143">
        <f aca="true" t="shared" si="44" ref="C212:R212">C15+C81+C146</f>
        <v>1871460</v>
      </c>
      <c r="D212" s="143">
        <f t="shared" si="44"/>
        <v>59678</v>
      </c>
      <c r="E212" s="143">
        <f t="shared" si="44"/>
        <v>110545</v>
      </c>
      <c r="F212" s="143">
        <f t="shared" si="44"/>
        <v>75942</v>
      </c>
      <c r="G212" s="143">
        <f t="shared" si="44"/>
        <v>72737</v>
      </c>
      <c r="H212" s="143">
        <f t="shared" si="44"/>
        <v>519844</v>
      </c>
      <c r="I212" s="143">
        <f t="shared" si="44"/>
        <v>83705</v>
      </c>
      <c r="J212" s="143">
        <f t="shared" si="44"/>
        <v>0</v>
      </c>
      <c r="K212" s="143">
        <f t="shared" si="44"/>
        <v>0</v>
      </c>
      <c r="L212" s="143">
        <f t="shared" si="44"/>
        <v>0</v>
      </c>
      <c r="M212" s="143">
        <f t="shared" si="44"/>
        <v>0</v>
      </c>
      <c r="N212" s="143">
        <f t="shared" si="44"/>
        <v>0</v>
      </c>
      <c r="O212" s="143">
        <f t="shared" si="44"/>
        <v>0</v>
      </c>
      <c r="P212" s="143">
        <f t="shared" si="44"/>
        <v>0</v>
      </c>
      <c r="Q212" s="143">
        <f t="shared" si="44"/>
        <v>0</v>
      </c>
      <c r="R212" s="143">
        <f t="shared" si="44"/>
        <v>0</v>
      </c>
      <c r="S212" s="143">
        <f>SUM(C212:R212)</f>
        <v>2793911</v>
      </c>
    </row>
    <row r="213" spans="1:19" ht="11.25">
      <c r="A213" s="143" t="s">
        <v>532</v>
      </c>
      <c r="B213" s="218">
        <v>321</v>
      </c>
      <c r="C213" s="143">
        <f aca="true" t="shared" si="45" ref="C213:R213">C16</f>
        <v>0</v>
      </c>
      <c r="D213" s="143">
        <f t="shared" si="45"/>
        <v>0</v>
      </c>
      <c r="E213" s="143">
        <f t="shared" si="45"/>
        <v>0</v>
      </c>
      <c r="F213" s="143">
        <f t="shared" si="45"/>
        <v>0</v>
      </c>
      <c r="G213" s="143">
        <f t="shared" si="45"/>
        <v>0</v>
      </c>
      <c r="H213" s="143">
        <f t="shared" si="45"/>
        <v>0</v>
      </c>
      <c r="I213" s="143">
        <f t="shared" si="45"/>
        <v>0</v>
      </c>
      <c r="J213" s="143">
        <f t="shared" si="45"/>
        <v>0</v>
      </c>
      <c r="K213" s="143">
        <f t="shared" si="45"/>
        <v>0</v>
      </c>
      <c r="L213" s="143">
        <f t="shared" si="45"/>
        <v>0</v>
      </c>
      <c r="M213" s="143">
        <f t="shared" si="45"/>
        <v>0</v>
      </c>
      <c r="N213" s="143">
        <f t="shared" si="45"/>
        <v>0</v>
      </c>
      <c r="O213" s="143">
        <f t="shared" si="45"/>
        <v>0</v>
      </c>
      <c r="P213" s="143">
        <f t="shared" si="45"/>
        <v>0</v>
      </c>
      <c r="Q213" s="143">
        <f t="shared" si="45"/>
        <v>0</v>
      </c>
      <c r="R213" s="143">
        <f t="shared" si="45"/>
        <v>862121</v>
      </c>
      <c r="S213" s="143">
        <f>SUM(C213:R213)</f>
        <v>862121</v>
      </c>
    </row>
    <row r="214" spans="1:19" ht="11.25">
      <c r="A214" s="143" t="s">
        <v>436</v>
      </c>
      <c r="B214" s="218">
        <v>322</v>
      </c>
      <c r="C214" s="143">
        <f aca="true" t="shared" si="46" ref="C214:R214">C17+C82+C147</f>
        <v>188303</v>
      </c>
      <c r="D214" s="143">
        <f t="shared" si="46"/>
        <v>0</v>
      </c>
      <c r="E214" s="143">
        <f t="shared" si="46"/>
        <v>0</v>
      </c>
      <c r="F214" s="143">
        <f t="shared" si="46"/>
        <v>0</v>
      </c>
      <c r="G214" s="143">
        <f t="shared" si="46"/>
        <v>0</v>
      </c>
      <c r="H214" s="143">
        <f t="shared" si="46"/>
        <v>0</v>
      </c>
      <c r="I214" s="143">
        <f t="shared" si="46"/>
        <v>0</v>
      </c>
      <c r="J214" s="143">
        <f t="shared" si="46"/>
        <v>0</v>
      </c>
      <c r="K214" s="143">
        <f t="shared" si="46"/>
        <v>0</v>
      </c>
      <c r="L214" s="143">
        <f t="shared" si="46"/>
        <v>677896</v>
      </c>
      <c r="M214" s="143">
        <f t="shared" si="46"/>
        <v>435409</v>
      </c>
      <c r="N214" s="143">
        <f t="shared" si="46"/>
        <v>531950</v>
      </c>
      <c r="O214" s="143">
        <f t="shared" si="46"/>
        <v>468839</v>
      </c>
      <c r="P214" s="143">
        <f t="shared" si="46"/>
        <v>191667</v>
      </c>
      <c r="Q214" s="143">
        <f t="shared" si="46"/>
        <v>221443</v>
      </c>
      <c r="R214" s="143">
        <f t="shared" si="46"/>
        <v>0</v>
      </c>
      <c r="S214" s="143">
        <f aca="true" t="shared" si="47" ref="S214:S223">SUM(C214:R214)</f>
        <v>2715507</v>
      </c>
    </row>
    <row r="215" spans="1:19" ht="11.25">
      <c r="A215" s="143" t="s">
        <v>437</v>
      </c>
      <c r="B215" s="218">
        <v>326</v>
      </c>
      <c r="C215" s="143">
        <f aca="true" t="shared" si="48" ref="C215:R215">C18+C83+C148</f>
        <v>0</v>
      </c>
      <c r="D215" s="143">
        <f t="shared" si="48"/>
        <v>0</v>
      </c>
      <c r="E215" s="143">
        <f t="shared" si="48"/>
        <v>0</v>
      </c>
      <c r="F215" s="143">
        <f t="shared" si="48"/>
        <v>0</v>
      </c>
      <c r="G215" s="143">
        <f t="shared" si="48"/>
        <v>0</v>
      </c>
      <c r="H215" s="143">
        <f t="shared" si="48"/>
        <v>0</v>
      </c>
      <c r="I215" s="143">
        <f t="shared" si="48"/>
        <v>0</v>
      </c>
      <c r="J215" s="143">
        <f t="shared" si="48"/>
        <v>0</v>
      </c>
      <c r="K215" s="143">
        <f t="shared" si="48"/>
        <v>0</v>
      </c>
      <c r="L215" s="143">
        <f t="shared" si="48"/>
        <v>123439</v>
      </c>
      <c r="M215" s="143">
        <f t="shared" si="48"/>
        <v>122271</v>
      </c>
      <c r="N215" s="143">
        <f t="shared" si="48"/>
        <v>0</v>
      </c>
      <c r="O215" s="143">
        <f t="shared" si="48"/>
        <v>0</v>
      </c>
      <c r="P215" s="143">
        <f t="shared" si="48"/>
        <v>0</v>
      </c>
      <c r="Q215" s="143">
        <f t="shared" si="48"/>
        <v>0</v>
      </c>
      <c r="R215" s="143">
        <f t="shared" si="48"/>
        <v>0</v>
      </c>
      <c r="S215" s="143">
        <f t="shared" si="47"/>
        <v>245710</v>
      </c>
    </row>
    <row r="216" spans="1:19" ht="11.25">
      <c r="A216" s="143" t="s">
        <v>325</v>
      </c>
      <c r="B216" s="218">
        <v>336</v>
      </c>
      <c r="C216" s="143">
        <f aca="true" t="shared" si="49" ref="C216:R216">C19+C84+C149</f>
        <v>0</v>
      </c>
      <c r="D216" s="143">
        <f t="shared" si="49"/>
        <v>0</v>
      </c>
      <c r="E216" s="143">
        <f t="shared" si="49"/>
        <v>0</v>
      </c>
      <c r="F216" s="143">
        <f t="shared" si="49"/>
        <v>0</v>
      </c>
      <c r="G216" s="143">
        <f t="shared" si="49"/>
        <v>0</v>
      </c>
      <c r="H216" s="143">
        <f t="shared" si="49"/>
        <v>0</v>
      </c>
      <c r="I216" s="143">
        <f t="shared" si="49"/>
        <v>0</v>
      </c>
      <c r="J216" s="143">
        <f t="shared" si="49"/>
        <v>0</v>
      </c>
      <c r="K216" s="143">
        <f t="shared" si="49"/>
        <v>0</v>
      </c>
      <c r="L216" s="143">
        <f t="shared" si="49"/>
        <v>56360</v>
      </c>
      <c r="M216" s="143">
        <f t="shared" si="49"/>
        <v>90000</v>
      </c>
      <c r="N216" s="143">
        <f t="shared" si="49"/>
        <v>90300</v>
      </c>
      <c r="O216" s="143">
        <f t="shared" si="49"/>
        <v>76590</v>
      </c>
      <c r="P216" s="143">
        <f t="shared" si="49"/>
        <v>48930</v>
      </c>
      <c r="Q216" s="143">
        <f t="shared" si="49"/>
        <v>44907</v>
      </c>
      <c r="R216" s="143">
        <f t="shared" si="49"/>
        <v>0</v>
      </c>
      <c r="S216" s="143">
        <f t="shared" si="47"/>
        <v>407087</v>
      </c>
    </row>
    <row r="217" spans="1:19" ht="11.25">
      <c r="A217" s="143" t="s">
        <v>470</v>
      </c>
      <c r="B217" s="218">
        <v>337</v>
      </c>
      <c r="C217" s="143">
        <f aca="true" t="shared" si="50" ref="C217:R217">C20+C85+C150</f>
        <v>162886</v>
      </c>
      <c r="D217" s="143">
        <f t="shared" si="50"/>
        <v>0</v>
      </c>
      <c r="E217" s="143">
        <f t="shared" si="50"/>
        <v>0</v>
      </c>
      <c r="F217" s="143">
        <f t="shared" si="50"/>
        <v>0</v>
      </c>
      <c r="G217" s="143">
        <f t="shared" si="50"/>
        <v>0</v>
      </c>
      <c r="H217" s="143">
        <f t="shared" si="50"/>
        <v>0</v>
      </c>
      <c r="I217" s="143">
        <f t="shared" si="50"/>
        <v>0</v>
      </c>
      <c r="J217" s="143">
        <f t="shared" si="50"/>
        <v>0</v>
      </c>
      <c r="K217" s="143">
        <f t="shared" si="50"/>
        <v>0</v>
      </c>
      <c r="L217" s="143">
        <f t="shared" si="50"/>
        <v>0</v>
      </c>
      <c r="M217" s="143">
        <f t="shared" si="50"/>
        <v>0</v>
      </c>
      <c r="N217" s="143">
        <f t="shared" si="50"/>
        <v>0</v>
      </c>
      <c r="O217" s="143">
        <f t="shared" si="50"/>
        <v>0</v>
      </c>
      <c r="P217" s="143">
        <f t="shared" si="50"/>
        <v>0</v>
      </c>
      <c r="Q217" s="143">
        <f t="shared" si="50"/>
        <v>0</v>
      </c>
      <c r="R217" s="143">
        <f t="shared" si="50"/>
        <v>0</v>
      </c>
      <c r="S217" s="143">
        <f t="shared" si="47"/>
        <v>162886</v>
      </c>
    </row>
    <row r="218" spans="1:19" ht="11.25">
      <c r="A218" s="143" t="s">
        <v>496</v>
      </c>
      <c r="B218" s="218">
        <v>388</v>
      </c>
      <c r="C218" s="143">
        <f aca="true" t="shared" si="51" ref="C218:R218">C21+C86+C151</f>
        <v>0</v>
      </c>
      <c r="D218" s="143">
        <f t="shared" si="51"/>
        <v>0</v>
      </c>
      <c r="E218" s="143">
        <f t="shared" si="51"/>
        <v>0</v>
      </c>
      <c r="F218" s="143">
        <f t="shared" si="51"/>
        <v>0</v>
      </c>
      <c r="G218" s="143">
        <f t="shared" si="51"/>
        <v>0</v>
      </c>
      <c r="H218" s="143">
        <f t="shared" si="51"/>
        <v>0</v>
      </c>
      <c r="I218" s="143">
        <f t="shared" si="51"/>
        <v>0</v>
      </c>
      <c r="J218" s="143">
        <f t="shared" si="51"/>
        <v>0</v>
      </c>
      <c r="K218" s="143">
        <f t="shared" si="51"/>
        <v>0</v>
      </c>
      <c r="L218" s="143">
        <f t="shared" si="51"/>
        <v>25089</v>
      </c>
      <c r="M218" s="143">
        <f t="shared" si="51"/>
        <v>18849</v>
      </c>
      <c r="N218" s="143">
        <f t="shared" si="51"/>
        <v>31980</v>
      </c>
      <c r="O218" s="143">
        <f t="shared" si="51"/>
        <v>18720</v>
      </c>
      <c r="P218" s="143">
        <f t="shared" si="51"/>
        <v>13650</v>
      </c>
      <c r="Q218" s="143">
        <f t="shared" si="51"/>
        <v>14949</v>
      </c>
      <c r="R218" s="143">
        <f t="shared" si="51"/>
        <v>0</v>
      </c>
      <c r="S218" s="143">
        <f t="shared" si="47"/>
        <v>123237</v>
      </c>
    </row>
    <row r="219" spans="1:19" ht="11.25">
      <c r="A219" s="143" t="s">
        <v>471</v>
      </c>
      <c r="B219" s="218">
        <v>389</v>
      </c>
      <c r="C219" s="143">
        <f aca="true" t="shared" si="52" ref="C219:R219">C22+C86+C152</f>
        <v>117907</v>
      </c>
      <c r="D219" s="143">
        <f t="shared" si="52"/>
        <v>0</v>
      </c>
      <c r="E219" s="143">
        <f t="shared" si="52"/>
        <v>0</v>
      </c>
      <c r="F219" s="143">
        <f t="shared" si="52"/>
        <v>0</v>
      </c>
      <c r="G219" s="143">
        <f t="shared" si="52"/>
        <v>0</v>
      </c>
      <c r="H219" s="143">
        <f t="shared" si="52"/>
        <v>0</v>
      </c>
      <c r="I219" s="143">
        <f t="shared" si="52"/>
        <v>0</v>
      </c>
      <c r="J219" s="143">
        <f t="shared" si="52"/>
        <v>0</v>
      </c>
      <c r="K219" s="143">
        <f t="shared" si="52"/>
        <v>0</v>
      </c>
      <c r="L219" s="143">
        <f t="shared" si="52"/>
        <v>0</v>
      </c>
      <c r="M219" s="143">
        <f t="shared" si="52"/>
        <v>0</v>
      </c>
      <c r="N219" s="143">
        <f t="shared" si="52"/>
        <v>0</v>
      </c>
      <c r="O219" s="143">
        <f t="shared" si="52"/>
        <v>0</v>
      </c>
      <c r="P219" s="143">
        <f t="shared" si="52"/>
        <v>0</v>
      </c>
      <c r="Q219" s="143">
        <f t="shared" si="52"/>
        <v>0</v>
      </c>
      <c r="R219" s="143">
        <f t="shared" si="52"/>
        <v>0</v>
      </c>
      <c r="S219" s="143">
        <f t="shared" si="47"/>
        <v>117907</v>
      </c>
    </row>
    <row r="220" spans="1:19" ht="11.25">
      <c r="A220" s="144" t="s">
        <v>419</v>
      </c>
      <c r="B220" s="219"/>
      <c r="C220" s="144">
        <f>SUM(C212:C219)</f>
        <v>2340556</v>
      </c>
      <c r="D220" s="144">
        <f aca="true" t="shared" si="53" ref="D220:R220">SUM(D212:D219)</f>
        <v>59678</v>
      </c>
      <c r="E220" s="144">
        <f t="shared" si="53"/>
        <v>110545</v>
      </c>
      <c r="F220" s="144">
        <f t="shared" si="53"/>
        <v>75942</v>
      </c>
      <c r="G220" s="144">
        <f t="shared" si="53"/>
        <v>72737</v>
      </c>
      <c r="H220" s="144">
        <f t="shared" si="53"/>
        <v>519844</v>
      </c>
      <c r="I220" s="144">
        <f t="shared" si="53"/>
        <v>83705</v>
      </c>
      <c r="J220" s="144">
        <f t="shared" si="53"/>
        <v>0</v>
      </c>
      <c r="K220" s="144">
        <f t="shared" si="53"/>
        <v>0</v>
      </c>
      <c r="L220" s="144">
        <f t="shared" si="53"/>
        <v>882784</v>
      </c>
      <c r="M220" s="144">
        <f>SUM(M212:M219)</f>
        <v>666529</v>
      </c>
      <c r="N220" s="144">
        <f t="shared" si="53"/>
        <v>654230</v>
      </c>
      <c r="O220" s="144">
        <f t="shared" si="53"/>
        <v>564149</v>
      </c>
      <c r="P220" s="144">
        <f t="shared" si="53"/>
        <v>254247</v>
      </c>
      <c r="Q220" s="144">
        <f t="shared" si="53"/>
        <v>281299</v>
      </c>
      <c r="R220" s="144">
        <f t="shared" si="53"/>
        <v>862121</v>
      </c>
      <c r="S220" s="144">
        <f>SUM(S212:S219)</f>
        <v>7428366</v>
      </c>
    </row>
    <row r="221" spans="1:19" ht="11.25">
      <c r="A221" s="143" t="s">
        <v>472</v>
      </c>
      <c r="B221" s="218">
        <v>412</v>
      </c>
      <c r="C221" s="143">
        <f aca="true" t="shared" si="54" ref="C221:R221">C24+C88+C154</f>
        <v>1011100</v>
      </c>
      <c r="D221" s="143">
        <f t="shared" si="54"/>
        <v>0</v>
      </c>
      <c r="E221" s="143">
        <f t="shared" si="54"/>
        <v>0</v>
      </c>
      <c r="F221" s="143">
        <f t="shared" si="54"/>
        <v>0</v>
      </c>
      <c r="G221" s="143">
        <f t="shared" si="54"/>
        <v>0</v>
      </c>
      <c r="H221" s="143">
        <f t="shared" si="54"/>
        <v>0</v>
      </c>
      <c r="I221" s="143">
        <f t="shared" si="54"/>
        <v>0</v>
      </c>
      <c r="J221" s="143">
        <f t="shared" si="54"/>
        <v>0</v>
      </c>
      <c r="K221" s="143">
        <f t="shared" si="54"/>
        <v>0</v>
      </c>
      <c r="L221" s="143">
        <f t="shared" si="54"/>
        <v>0</v>
      </c>
      <c r="M221" s="143">
        <f t="shared" si="54"/>
        <v>0</v>
      </c>
      <c r="N221" s="143">
        <f t="shared" si="54"/>
        <v>0</v>
      </c>
      <c r="O221" s="143">
        <f t="shared" si="54"/>
        <v>0</v>
      </c>
      <c r="P221" s="143">
        <f t="shared" si="54"/>
        <v>0</v>
      </c>
      <c r="Q221" s="143">
        <f t="shared" si="54"/>
        <v>0</v>
      </c>
      <c r="R221" s="143">
        <f t="shared" si="54"/>
        <v>0</v>
      </c>
      <c r="S221" s="143">
        <f t="shared" si="47"/>
        <v>1011100</v>
      </c>
    </row>
    <row r="222" spans="1:19" ht="11.25">
      <c r="A222" s="143" t="s">
        <v>420</v>
      </c>
      <c r="B222" s="218">
        <v>431</v>
      </c>
      <c r="C222" s="143">
        <f aca="true" t="shared" si="55" ref="C222:R222">C25+C89+C155</f>
        <v>89992</v>
      </c>
      <c r="D222" s="143">
        <f t="shared" si="55"/>
        <v>0</v>
      </c>
      <c r="E222" s="143">
        <f t="shared" si="55"/>
        <v>0</v>
      </c>
      <c r="F222" s="143">
        <f t="shared" si="55"/>
        <v>0</v>
      </c>
      <c r="G222" s="143">
        <f t="shared" si="55"/>
        <v>0</v>
      </c>
      <c r="H222" s="143">
        <f t="shared" si="55"/>
        <v>0</v>
      </c>
      <c r="I222" s="143">
        <f t="shared" si="55"/>
        <v>0</v>
      </c>
      <c r="J222" s="143">
        <f t="shared" si="55"/>
        <v>0</v>
      </c>
      <c r="K222" s="143">
        <f t="shared" si="55"/>
        <v>0</v>
      </c>
      <c r="L222" s="143">
        <f t="shared" si="55"/>
        <v>0</v>
      </c>
      <c r="M222" s="143">
        <f t="shared" si="55"/>
        <v>0</v>
      </c>
      <c r="N222" s="143">
        <f t="shared" si="55"/>
        <v>0</v>
      </c>
      <c r="O222" s="143">
        <f t="shared" si="55"/>
        <v>0</v>
      </c>
      <c r="P222" s="143">
        <f t="shared" si="55"/>
        <v>0</v>
      </c>
      <c r="Q222" s="143">
        <f t="shared" si="55"/>
        <v>0</v>
      </c>
      <c r="R222" s="143">
        <f t="shared" si="55"/>
        <v>0</v>
      </c>
      <c r="S222" s="143">
        <f t="shared" si="47"/>
        <v>89992</v>
      </c>
    </row>
    <row r="223" spans="1:19" ht="11.25">
      <c r="A223" s="143" t="s">
        <v>421</v>
      </c>
      <c r="B223" s="218">
        <v>437</v>
      </c>
      <c r="C223" s="143">
        <f aca="true" t="shared" si="56" ref="C223:R223">C26+C90+C156</f>
        <v>164342</v>
      </c>
      <c r="D223" s="143">
        <f t="shared" si="56"/>
        <v>0</v>
      </c>
      <c r="E223" s="143">
        <f t="shared" si="56"/>
        <v>0</v>
      </c>
      <c r="F223" s="143">
        <f t="shared" si="56"/>
        <v>0</v>
      </c>
      <c r="G223" s="143">
        <f t="shared" si="56"/>
        <v>0</v>
      </c>
      <c r="H223" s="143">
        <f t="shared" si="56"/>
        <v>0</v>
      </c>
      <c r="I223" s="143">
        <f t="shared" si="56"/>
        <v>0</v>
      </c>
      <c r="J223" s="143">
        <f t="shared" si="56"/>
        <v>0</v>
      </c>
      <c r="K223" s="143">
        <f t="shared" si="56"/>
        <v>0</v>
      </c>
      <c r="L223" s="143">
        <f t="shared" si="56"/>
        <v>0</v>
      </c>
      <c r="M223" s="143">
        <f t="shared" si="56"/>
        <v>0</v>
      </c>
      <c r="N223" s="143">
        <f t="shared" si="56"/>
        <v>0</v>
      </c>
      <c r="O223" s="143">
        <f t="shared" si="56"/>
        <v>0</v>
      </c>
      <c r="P223" s="143">
        <f t="shared" si="56"/>
        <v>0</v>
      </c>
      <c r="Q223" s="143">
        <f t="shared" si="56"/>
        <v>0</v>
      </c>
      <c r="R223" s="143">
        <f t="shared" si="56"/>
        <v>0</v>
      </c>
      <c r="S223" s="143">
        <f t="shared" si="47"/>
        <v>164342</v>
      </c>
    </row>
    <row r="224" spans="1:19" ht="11.25">
      <c r="A224" s="143" t="s">
        <v>496</v>
      </c>
      <c r="B224" s="218">
        <v>468</v>
      </c>
      <c r="C224" s="143">
        <f aca="true" t="shared" si="57" ref="C224:R224">C27+C91+C157</f>
        <v>0</v>
      </c>
      <c r="D224" s="143">
        <f t="shared" si="57"/>
        <v>0</v>
      </c>
      <c r="E224" s="143">
        <f t="shared" si="57"/>
        <v>0</v>
      </c>
      <c r="F224" s="143">
        <f t="shared" si="57"/>
        <v>0</v>
      </c>
      <c r="G224" s="143">
        <f t="shared" si="57"/>
        <v>0</v>
      </c>
      <c r="H224" s="143">
        <f t="shared" si="57"/>
        <v>0</v>
      </c>
      <c r="I224" s="143">
        <f t="shared" si="57"/>
        <v>0</v>
      </c>
      <c r="J224" s="143">
        <f t="shared" si="57"/>
        <v>0</v>
      </c>
      <c r="K224" s="143">
        <f t="shared" si="57"/>
        <v>0</v>
      </c>
      <c r="L224" s="143">
        <f t="shared" si="57"/>
        <v>0</v>
      </c>
      <c r="M224" s="143">
        <f t="shared" si="57"/>
        <v>0</v>
      </c>
      <c r="N224" s="143">
        <f t="shared" si="57"/>
        <v>0</v>
      </c>
      <c r="O224" s="143">
        <f t="shared" si="57"/>
        <v>0</v>
      </c>
      <c r="P224" s="143">
        <f t="shared" si="57"/>
        <v>0</v>
      </c>
      <c r="Q224" s="143">
        <f t="shared" si="57"/>
        <v>0</v>
      </c>
      <c r="R224" s="143">
        <f t="shared" si="57"/>
        <v>0</v>
      </c>
      <c r="S224" s="143">
        <f>SUM(C224:Q224)</f>
        <v>0</v>
      </c>
    </row>
    <row r="225" spans="1:19" ht="11.25">
      <c r="A225" s="144" t="s">
        <v>423</v>
      </c>
      <c r="B225" s="219"/>
      <c r="C225" s="144">
        <f>SUM(C221:C224)</f>
        <v>1265434</v>
      </c>
      <c r="D225" s="144">
        <f aca="true" t="shared" si="58" ref="D225:S225">SUM(D221:D224)</f>
        <v>0</v>
      </c>
      <c r="E225" s="144">
        <f t="shared" si="58"/>
        <v>0</v>
      </c>
      <c r="F225" s="144">
        <f t="shared" si="58"/>
        <v>0</v>
      </c>
      <c r="G225" s="144">
        <f t="shared" si="58"/>
        <v>0</v>
      </c>
      <c r="H225" s="144">
        <f t="shared" si="58"/>
        <v>0</v>
      </c>
      <c r="I225" s="144">
        <f t="shared" si="58"/>
        <v>0</v>
      </c>
      <c r="J225" s="144">
        <f t="shared" si="58"/>
        <v>0</v>
      </c>
      <c r="K225" s="144">
        <f t="shared" si="58"/>
        <v>0</v>
      </c>
      <c r="L225" s="144">
        <f t="shared" si="58"/>
        <v>0</v>
      </c>
      <c r="M225" s="144">
        <f t="shared" si="58"/>
        <v>0</v>
      </c>
      <c r="N225" s="144">
        <f t="shared" si="58"/>
        <v>0</v>
      </c>
      <c r="O225" s="144">
        <f t="shared" si="58"/>
        <v>0</v>
      </c>
      <c r="P225" s="144">
        <f t="shared" si="58"/>
        <v>0</v>
      </c>
      <c r="Q225" s="144">
        <f t="shared" si="58"/>
        <v>0</v>
      </c>
      <c r="R225" s="144">
        <f t="shared" si="58"/>
        <v>0</v>
      </c>
      <c r="S225" s="144">
        <f t="shared" si="58"/>
        <v>1265434</v>
      </c>
    </row>
    <row r="226" spans="1:19" ht="11.25">
      <c r="A226" s="143" t="s">
        <v>473</v>
      </c>
      <c r="B226" s="218">
        <v>524</v>
      </c>
      <c r="C226" s="143">
        <f aca="true" t="shared" si="59" ref="C226:R226">C29+C93+C159</f>
        <v>357058</v>
      </c>
      <c r="D226" s="143">
        <f t="shared" si="59"/>
        <v>19125</v>
      </c>
      <c r="E226" s="143">
        <f t="shared" si="59"/>
        <v>1500</v>
      </c>
      <c r="F226" s="143">
        <f t="shared" si="59"/>
        <v>0</v>
      </c>
      <c r="G226" s="143">
        <f t="shared" si="59"/>
        <v>5772</v>
      </c>
      <c r="H226" s="143">
        <f t="shared" si="59"/>
        <v>18680</v>
      </c>
      <c r="I226" s="143">
        <f t="shared" si="59"/>
        <v>0</v>
      </c>
      <c r="J226" s="143">
        <f t="shared" si="59"/>
        <v>0</v>
      </c>
      <c r="K226" s="143">
        <f t="shared" si="59"/>
        <v>0</v>
      </c>
      <c r="L226" s="143">
        <f t="shared" si="59"/>
        <v>0</v>
      </c>
      <c r="M226" s="143">
        <f t="shared" si="59"/>
        <v>0</v>
      </c>
      <c r="N226" s="143">
        <f t="shared" si="59"/>
        <v>0</v>
      </c>
      <c r="O226" s="143">
        <f t="shared" si="59"/>
        <v>0</v>
      </c>
      <c r="P226" s="143">
        <f t="shared" si="59"/>
        <v>0</v>
      </c>
      <c r="Q226" s="143">
        <f t="shared" si="59"/>
        <v>0</v>
      </c>
      <c r="R226" s="143">
        <f t="shared" si="59"/>
        <v>0</v>
      </c>
      <c r="S226" s="143">
        <f aca="true" t="shared" si="60" ref="S226:S256">SUM(C226:R226)</f>
        <v>402135</v>
      </c>
    </row>
    <row r="227" spans="1:19" ht="11.25">
      <c r="A227" s="143" t="s">
        <v>474</v>
      </c>
      <c r="B227" s="218">
        <v>525</v>
      </c>
      <c r="C227" s="143">
        <f aca="true" t="shared" si="61" ref="C227:R227">C30+C94+C160</f>
        <v>238480</v>
      </c>
      <c r="D227" s="143">
        <f t="shared" si="61"/>
        <v>15190</v>
      </c>
      <c r="E227" s="143">
        <f t="shared" si="61"/>
        <v>19050</v>
      </c>
      <c r="F227" s="143">
        <f t="shared" si="61"/>
        <v>13630</v>
      </c>
      <c r="G227" s="143">
        <f t="shared" si="61"/>
        <v>5500</v>
      </c>
      <c r="H227" s="143">
        <f t="shared" si="61"/>
        <v>12865</v>
      </c>
      <c r="I227" s="143">
        <f t="shared" si="61"/>
        <v>7695</v>
      </c>
      <c r="J227" s="143">
        <f t="shared" si="61"/>
        <v>0</v>
      </c>
      <c r="K227" s="143">
        <f t="shared" si="61"/>
        <v>0</v>
      </c>
      <c r="L227" s="143">
        <f t="shared" si="61"/>
        <v>0</v>
      </c>
      <c r="M227" s="143">
        <f t="shared" si="61"/>
        <v>0</v>
      </c>
      <c r="N227" s="143">
        <f t="shared" si="61"/>
        <v>0</v>
      </c>
      <c r="O227" s="143">
        <f t="shared" si="61"/>
        <v>0</v>
      </c>
      <c r="P227" s="143">
        <f t="shared" si="61"/>
        <v>0</v>
      </c>
      <c r="Q227" s="143">
        <f t="shared" si="61"/>
        <v>0</v>
      </c>
      <c r="R227" s="143">
        <f t="shared" si="61"/>
        <v>0</v>
      </c>
      <c r="S227" s="143">
        <f t="shared" si="60"/>
        <v>312410</v>
      </c>
    </row>
    <row r="228" spans="1:19" ht="11.25">
      <c r="A228" s="143" t="s">
        <v>478</v>
      </c>
      <c r="B228" s="218">
        <v>532</v>
      </c>
      <c r="C228" s="143">
        <f aca="true" t="shared" si="62" ref="C228:R228">C31+C95+C161</f>
        <v>33488</v>
      </c>
      <c r="D228" s="143">
        <f t="shared" si="62"/>
        <v>0</v>
      </c>
      <c r="E228" s="143">
        <f t="shared" si="62"/>
        <v>0</v>
      </c>
      <c r="F228" s="143">
        <f t="shared" si="62"/>
        <v>0</v>
      </c>
      <c r="G228" s="143">
        <f t="shared" si="62"/>
        <v>0</v>
      </c>
      <c r="H228" s="143">
        <f t="shared" si="62"/>
        <v>0</v>
      </c>
      <c r="I228" s="143">
        <f t="shared" si="62"/>
        <v>0</v>
      </c>
      <c r="J228" s="143">
        <f t="shared" si="62"/>
        <v>0</v>
      </c>
      <c r="K228" s="143">
        <f t="shared" si="62"/>
        <v>0</v>
      </c>
      <c r="L228" s="143">
        <f t="shared" si="62"/>
        <v>0</v>
      </c>
      <c r="M228" s="143">
        <f t="shared" si="62"/>
        <v>0</v>
      </c>
      <c r="N228" s="143">
        <f t="shared" si="62"/>
        <v>0</v>
      </c>
      <c r="O228" s="143">
        <f t="shared" si="62"/>
        <v>0</v>
      </c>
      <c r="P228" s="143">
        <f t="shared" si="62"/>
        <v>0</v>
      </c>
      <c r="Q228" s="143">
        <f t="shared" si="62"/>
        <v>0</v>
      </c>
      <c r="R228" s="143">
        <f t="shared" si="62"/>
        <v>0</v>
      </c>
      <c r="S228" s="143">
        <f t="shared" si="60"/>
        <v>33488</v>
      </c>
    </row>
    <row r="229" spans="1:19" ht="11.25">
      <c r="A229" s="143" t="s">
        <v>105</v>
      </c>
      <c r="B229" s="218">
        <v>526</v>
      </c>
      <c r="C229" s="143">
        <f>C162+C32</f>
        <v>42975</v>
      </c>
      <c r="D229" s="143">
        <f aca="true" t="shared" si="63" ref="D229:R229">D162</f>
        <v>0</v>
      </c>
      <c r="E229" s="143">
        <f t="shared" si="63"/>
        <v>0</v>
      </c>
      <c r="F229" s="143">
        <f t="shared" si="63"/>
        <v>0</v>
      </c>
      <c r="G229" s="143">
        <f t="shared" si="63"/>
        <v>0</v>
      </c>
      <c r="H229" s="143">
        <f t="shared" si="63"/>
        <v>0</v>
      </c>
      <c r="I229" s="143">
        <f t="shared" si="63"/>
        <v>0</v>
      </c>
      <c r="J229" s="143">
        <f t="shared" si="63"/>
        <v>0</v>
      </c>
      <c r="K229" s="143">
        <f t="shared" si="63"/>
        <v>0</v>
      </c>
      <c r="L229" s="143">
        <f t="shared" si="63"/>
        <v>0</v>
      </c>
      <c r="M229" s="143">
        <f t="shared" si="63"/>
        <v>0</v>
      </c>
      <c r="N229" s="143">
        <f t="shared" si="63"/>
        <v>0</v>
      </c>
      <c r="O229" s="143">
        <f t="shared" si="63"/>
        <v>0</v>
      </c>
      <c r="P229" s="143">
        <f t="shared" si="63"/>
        <v>0</v>
      </c>
      <c r="Q229" s="143">
        <f t="shared" si="63"/>
        <v>0</v>
      </c>
      <c r="R229" s="143">
        <f t="shared" si="63"/>
        <v>0</v>
      </c>
      <c r="S229" s="143">
        <f>SUM(C229:R229)</f>
        <v>42975</v>
      </c>
    </row>
    <row r="230" spans="1:19" ht="11.25">
      <c r="A230" s="143" t="s">
        <v>438</v>
      </c>
      <c r="B230" s="218">
        <v>589</v>
      </c>
      <c r="C230" s="143">
        <f>C163+C33</f>
        <v>90054</v>
      </c>
      <c r="D230" s="143">
        <f aca="true" t="shared" si="64" ref="D230:R230">D163+D33</f>
        <v>1150</v>
      </c>
      <c r="E230" s="143">
        <f t="shared" si="64"/>
        <v>1200</v>
      </c>
      <c r="F230" s="143">
        <f t="shared" si="64"/>
        <v>1800</v>
      </c>
      <c r="G230" s="143">
        <f t="shared" si="64"/>
        <v>2400</v>
      </c>
      <c r="H230" s="143">
        <f t="shared" si="64"/>
        <v>4320</v>
      </c>
      <c r="I230" s="143">
        <f t="shared" si="64"/>
        <v>0</v>
      </c>
      <c r="J230" s="143">
        <f t="shared" si="64"/>
        <v>0</v>
      </c>
      <c r="K230" s="143">
        <f t="shared" si="64"/>
        <v>0</v>
      </c>
      <c r="L230" s="143">
        <f t="shared" si="64"/>
        <v>0</v>
      </c>
      <c r="M230" s="143">
        <f t="shared" si="64"/>
        <v>0</v>
      </c>
      <c r="N230" s="143">
        <f t="shared" si="64"/>
        <v>0</v>
      </c>
      <c r="O230" s="143">
        <f t="shared" si="64"/>
        <v>0</v>
      </c>
      <c r="P230" s="143">
        <f t="shared" si="64"/>
        <v>0</v>
      </c>
      <c r="Q230" s="143">
        <f t="shared" si="64"/>
        <v>0</v>
      </c>
      <c r="R230" s="143">
        <f t="shared" si="64"/>
        <v>0</v>
      </c>
      <c r="S230" s="143">
        <f t="shared" si="60"/>
        <v>100924</v>
      </c>
    </row>
    <row r="231" spans="1:19" ht="11.25">
      <c r="A231" s="143" t="s">
        <v>439</v>
      </c>
      <c r="B231" s="218">
        <v>540</v>
      </c>
      <c r="C231" s="143">
        <f aca="true" t="shared" si="65" ref="C231:R231">C34+C97+C164</f>
        <v>423352</v>
      </c>
      <c r="D231" s="143">
        <f t="shared" si="65"/>
        <v>0</v>
      </c>
      <c r="E231" s="143">
        <f t="shared" si="65"/>
        <v>0</v>
      </c>
      <c r="F231" s="143">
        <f t="shared" si="65"/>
        <v>0</v>
      </c>
      <c r="G231" s="143">
        <f t="shared" si="65"/>
        <v>0</v>
      </c>
      <c r="H231" s="143">
        <f t="shared" si="65"/>
        <v>0</v>
      </c>
      <c r="I231" s="143">
        <f t="shared" si="65"/>
        <v>0</v>
      </c>
      <c r="J231" s="143">
        <f t="shared" si="65"/>
        <v>0</v>
      </c>
      <c r="K231" s="143">
        <f t="shared" si="65"/>
        <v>0</v>
      </c>
      <c r="L231" s="143">
        <f t="shared" si="65"/>
        <v>0</v>
      </c>
      <c r="M231" s="143">
        <f t="shared" si="65"/>
        <v>0</v>
      </c>
      <c r="N231" s="143">
        <f t="shared" si="65"/>
        <v>0</v>
      </c>
      <c r="O231" s="143">
        <f t="shared" si="65"/>
        <v>0</v>
      </c>
      <c r="P231" s="143">
        <f t="shared" si="65"/>
        <v>0</v>
      </c>
      <c r="Q231" s="143">
        <f t="shared" si="65"/>
        <v>0</v>
      </c>
      <c r="R231" s="143">
        <f t="shared" si="65"/>
        <v>0</v>
      </c>
      <c r="S231" s="143">
        <f t="shared" si="60"/>
        <v>423352</v>
      </c>
    </row>
    <row r="232" spans="1:19" ht="11.25">
      <c r="A232" s="144" t="s">
        <v>424</v>
      </c>
      <c r="B232" s="219"/>
      <c r="C232" s="144">
        <f aca="true" t="shared" si="66" ref="C232:S232">SUM(C226:C231)</f>
        <v>1185407</v>
      </c>
      <c r="D232" s="144">
        <f t="shared" si="66"/>
        <v>35465</v>
      </c>
      <c r="E232" s="144">
        <f t="shared" si="66"/>
        <v>21750</v>
      </c>
      <c r="F232" s="144">
        <f t="shared" si="66"/>
        <v>15430</v>
      </c>
      <c r="G232" s="144">
        <f t="shared" si="66"/>
        <v>13672</v>
      </c>
      <c r="H232" s="144">
        <f t="shared" si="66"/>
        <v>35865</v>
      </c>
      <c r="I232" s="144">
        <f>SUM(I226:I231)</f>
        <v>7695</v>
      </c>
      <c r="J232" s="144">
        <f t="shared" si="66"/>
        <v>0</v>
      </c>
      <c r="K232" s="144">
        <f t="shared" si="66"/>
        <v>0</v>
      </c>
      <c r="L232" s="144">
        <f t="shared" si="66"/>
        <v>0</v>
      </c>
      <c r="M232" s="144">
        <f t="shared" si="66"/>
        <v>0</v>
      </c>
      <c r="N232" s="144">
        <f t="shared" si="66"/>
        <v>0</v>
      </c>
      <c r="O232" s="144">
        <f t="shared" si="66"/>
        <v>0</v>
      </c>
      <c r="P232" s="144">
        <f t="shared" si="66"/>
        <v>0</v>
      </c>
      <c r="Q232" s="144">
        <f t="shared" si="66"/>
        <v>0</v>
      </c>
      <c r="R232" s="144">
        <f t="shared" si="66"/>
        <v>0</v>
      </c>
      <c r="S232" s="144">
        <f t="shared" si="66"/>
        <v>1315284</v>
      </c>
    </row>
    <row r="233" spans="1:19" ht="11.25">
      <c r="A233" s="143" t="s">
        <v>479</v>
      </c>
      <c r="B233" s="218">
        <v>603</v>
      </c>
      <c r="C233" s="143">
        <f aca="true" t="shared" si="67" ref="C233:R233">C36+C99+C166</f>
        <v>533</v>
      </c>
      <c r="D233" s="143">
        <f t="shared" si="67"/>
        <v>0</v>
      </c>
      <c r="E233" s="143">
        <f t="shared" si="67"/>
        <v>3000</v>
      </c>
      <c r="F233" s="143">
        <f t="shared" si="67"/>
        <v>0</v>
      </c>
      <c r="G233" s="143">
        <f t="shared" si="67"/>
        <v>0</v>
      </c>
      <c r="H233" s="143">
        <f t="shared" si="67"/>
        <v>8200</v>
      </c>
      <c r="I233" s="143">
        <f t="shared" si="67"/>
        <v>0</v>
      </c>
      <c r="J233" s="143">
        <f t="shared" si="67"/>
        <v>39485</v>
      </c>
      <c r="K233" s="143">
        <f t="shared" si="67"/>
        <v>0</v>
      </c>
      <c r="L233" s="143">
        <f t="shared" si="67"/>
        <v>0</v>
      </c>
      <c r="M233" s="143">
        <f t="shared" si="67"/>
        <v>0</v>
      </c>
      <c r="N233" s="143">
        <f t="shared" si="67"/>
        <v>0</v>
      </c>
      <c r="O233" s="143">
        <f t="shared" si="67"/>
        <v>0</v>
      </c>
      <c r="P233" s="143">
        <f t="shared" si="67"/>
        <v>0</v>
      </c>
      <c r="Q233" s="143">
        <f t="shared" si="67"/>
        <v>0</v>
      </c>
      <c r="R233" s="143">
        <f t="shared" si="67"/>
        <v>0</v>
      </c>
      <c r="S233" s="143">
        <f t="shared" si="60"/>
        <v>51218</v>
      </c>
    </row>
    <row r="234" spans="1:19" ht="11.25">
      <c r="A234" s="143" t="s">
        <v>480</v>
      </c>
      <c r="B234" s="218">
        <v>604</v>
      </c>
      <c r="C234" s="143">
        <f aca="true" t="shared" si="68" ref="C234:R234">C37+C100+C167</f>
        <v>340000</v>
      </c>
      <c r="D234" s="143">
        <f t="shared" si="68"/>
        <v>43600</v>
      </c>
      <c r="E234" s="143">
        <f t="shared" si="68"/>
        <v>52000</v>
      </c>
      <c r="F234" s="143">
        <f t="shared" si="68"/>
        <v>46000</v>
      </c>
      <c r="G234" s="143">
        <f t="shared" si="68"/>
        <v>35000</v>
      </c>
      <c r="H234" s="143">
        <f t="shared" si="68"/>
        <v>81800</v>
      </c>
      <c r="I234" s="143">
        <f t="shared" si="68"/>
        <v>16500</v>
      </c>
      <c r="J234" s="143">
        <f t="shared" si="68"/>
        <v>0</v>
      </c>
      <c r="K234" s="143">
        <f t="shared" si="68"/>
        <v>0</v>
      </c>
      <c r="L234" s="143">
        <f t="shared" si="68"/>
        <v>0</v>
      </c>
      <c r="M234" s="143">
        <f t="shared" si="68"/>
        <v>0</v>
      </c>
      <c r="N234" s="143">
        <f t="shared" si="68"/>
        <v>0</v>
      </c>
      <c r="O234" s="143">
        <f t="shared" si="68"/>
        <v>0</v>
      </c>
      <c r="P234" s="143">
        <f t="shared" si="68"/>
        <v>0</v>
      </c>
      <c r="Q234" s="143">
        <f t="shared" si="68"/>
        <v>0</v>
      </c>
      <c r="R234" s="143">
        <f t="shared" si="68"/>
        <v>0</v>
      </c>
      <c r="S234" s="143">
        <f t="shared" si="60"/>
        <v>614900</v>
      </c>
    </row>
    <row r="235" spans="1:19" ht="11.25">
      <c r="A235" s="143" t="s">
        <v>481</v>
      </c>
      <c r="B235" s="218">
        <v>606</v>
      </c>
      <c r="C235" s="143">
        <f aca="true" t="shared" si="69" ref="C235:R235">C38+C101+C168</f>
        <v>1468000</v>
      </c>
      <c r="D235" s="143">
        <f t="shared" si="69"/>
        <v>0</v>
      </c>
      <c r="E235" s="143">
        <f t="shared" si="69"/>
        <v>10000</v>
      </c>
      <c r="F235" s="143">
        <f t="shared" si="69"/>
        <v>0</v>
      </c>
      <c r="G235" s="143">
        <f t="shared" si="69"/>
        <v>0</v>
      </c>
      <c r="H235" s="143">
        <f t="shared" si="69"/>
        <v>12000</v>
      </c>
      <c r="I235" s="143">
        <f t="shared" si="69"/>
        <v>0</v>
      </c>
      <c r="J235" s="143">
        <f t="shared" si="69"/>
        <v>108337</v>
      </c>
      <c r="K235" s="143">
        <f t="shared" si="69"/>
        <v>0</v>
      </c>
      <c r="L235" s="143">
        <f t="shared" si="69"/>
        <v>0</v>
      </c>
      <c r="M235" s="143">
        <f t="shared" si="69"/>
        <v>0</v>
      </c>
      <c r="N235" s="143">
        <f t="shared" si="69"/>
        <v>0</v>
      </c>
      <c r="O235" s="143">
        <f t="shared" si="69"/>
        <v>0</v>
      </c>
      <c r="P235" s="143">
        <f t="shared" si="69"/>
        <v>0</v>
      </c>
      <c r="Q235" s="143">
        <f t="shared" si="69"/>
        <v>0</v>
      </c>
      <c r="R235" s="143">
        <f t="shared" si="69"/>
        <v>0</v>
      </c>
      <c r="S235" s="143">
        <f>SUM(C235:R235)</f>
        <v>1598337</v>
      </c>
    </row>
    <row r="236" spans="1:19" ht="11.25">
      <c r="A236" s="143" t="s">
        <v>496</v>
      </c>
      <c r="B236" s="218">
        <v>618</v>
      </c>
      <c r="C236" s="143">
        <f aca="true" t="shared" si="70" ref="C236:R236">C39+C102+C169</f>
        <v>0</v>
      </c>
      <c r="D236" s="143">
        <f t="shared" si="70"/>
        <v>0</v>
      </c>
      <c r="E236" s="143">
        <f t="shared" si="70"/>
        <v>0</v>
      </c>
      <c r="F236" s="143">
        <f t="shared" si="70"/>
        <v>0</v>
      </c>
      <c r="G236" s="143">
        <f t="shared" si="70"/>
        <v>0</v>
      </c>
      <c r="H236" s="143">
        <f t="shared" si="70"/>
        <v>0</v>
      </c>
      <c r="I236" s="143">
        <f t="shared" si="70"/>
        <v>0</v>
      </c>
      <c r="J236" s="143">
        <f t="shared" si="70"/>
        <v>0</v>
      </c>
      <c r="K236" s="143">
        <f t="shared" si="70"/>
        <v>0</v>
      </c>
      <c r="L236" s="143">
        <f t="shared" si="70"/>
        <v>0</v>
      </c>
      <c r="M236" s="143">
        <f t="shared" si="70"/>
        <v>0</v>
      </c>
      <c r="N236" s="143">
        <f t="shared" si="70"/>
        <v>0</v>
      </c>
      <c r="O236" s="143">
        <f t="shared" si="70"/>
        <v>0</v>
      </c>
      <c r="P236" s="143">
        <f t="shared" si="70"/>
        <v>0</v>
      </c>
      <c r="Q236" s="143">
        <f t="shared" si="70"/>
        <v>0</v>
      </c>
      <c r="R236" s="143">
        <f t="shared" si="70"/>
        <v>0</v>
      </c>
      <c r="S236" s="143">
        <f>SUM(C236:R236)</f>
        <v>0</v>
      </c>
    </row>
    <row r="237" spans="1:24" ht="11.25">
      <c r="A237" s="143" t="s">
        <v>482</v>
      </c>
      <c r="B237" s="218">
        <v>619</v>
      </c>
      <c r="C237" s="143">
        <f aca="true" t="shared" si="71" ref="C237:R237">C39+C102+C170</f>
        <v>0</v>
      </c>
      <c r="D237" s="143">
        <f t="shared" si="71"/>
        <v>0</v>
      </c>
      <c r="E237" s="143">
        <f t="shared" si="71"/>
        <v>0</v>
      </c>
      <c r="F237" s="143">
        <f t="shared" si="71"/>
        <v>0</v>
      </c>
      <c r="G237" s="143">
        <f t="shared" si="71"/>
        <v>0</v>
      </c>
      <c r="H237" s="143">
        <f t="shared" si="71"/>
        <v>0</v>
      </c>
      <c r="I237" s="143">
        <f t="shared" si="71"/>
        <v>0</v>
      </c>
      <c r="J237" s="143">
        <f t="shared" si="71"/>
        <v>0</v>
      </c>
      <c r="K237" s="143">
        <f t="shared" si="71"/>
        <v>0</v>
      </c>
      <c r="L237" s="143">
        <f t="shared" si="71"/>
        <v>0</v>
      </c>
      <c r="M237" s="143">
        <f t="shared" si="71"/>
        <v>0</v>
      </c>
      <c r="N237" s="143">
        <f t="shared" si="71"/>
        <v>0</v>
      </c>
      <c r="O237" s="143">
        <f t="shared" si="71"/>
        <v>0</v>
      </c>
      <c r="P237" s="143">
        <f t="shared" si="71"/>
        <v>0</v>
      </c>
      <c r="Q237" s="143">
        <f t="shared" si="71"/>
        <v>0</v>
      </c>
      <c r="R237" s="143">
        <f t="shared" si="71"/>
        <v>0</v>
      </c>
      <c r="S237" s="143">
        <f t="shared" si="60"/>
        <v>0</v>
      </c>
      <c r="X237" s="130" t="s">
        <v>237</v>
      </c>
    </row>
    <row r="238" spans="1:19" ht="11.25">
      <c r="A238" s="143" t="s">
        <v>483</v>
      </c>
      <c r="B238" s="218">
        <v>621</v>
      </c>
      <c r="C238" s="143">
        <f aca="true" t="shared" si="72" ref="C238:R238">C40+C103+C171</f>
        <v>11680</v>
      </c>
      <c r="D238" s="143">
        <f t="shared" si="72"/>
        <v>0</v>
      </c>
      <c r="E238" s="143">
        <f t="shared" si="72"/>
        <v>0</v>
      </c>
      <c r="F238" s="143">
        <f t="shared" si="72"/>
        <v>0</v>
      </c>
      <c r="G238" s="143">
        <f t="shared" si="72"/>
        <v>0</v>
      </c>
      <c r="H238" s="143">
        <f t="shared" si="72"/>
        <v>0</v>
      </c>
      <c r="I238" s="143">
        <f t="shared" si="72"/>
        <v>0</v>
      </c>
      <c r="J238" s="143">
        <f t="shared" si="72"/>
        <v>250863</v>
      </c>
      <c r="K238" s="143">
        <f t="shared" si="72"/>
        <v>0</v>
      </c>
      <c r="L238" s="143">
        <f t="shared" si="72"/>
        <v>0</v>
      </c>
      <c r="M238" s="143">
        <f t="shared" si="72"/>
        <v>0</v>
      </c>
      <c r="N238" s="143">
        <f t="shared" si="72"/>
        <v>0</v>
      </c>
      <c r="O238" s="143">
        <f t="shared" si="72"/>
        <v>0</v>
      </c>
      <c r="P238" s="143">
        <f t="shared" si="72"/>
        <v>0</v>
      </c>
      <c r="Q238" s="143">
        <f t="shared" si="72"/>
        <v>0</v>
      </c>
      <c r="R238" s="143">
        <f t="shared" si="72"/>
        <v>0</v>
      </c>
      <c r="S238" s="143">
        <f t="shared" si="60"/>
        <v>262543</v>
      </c>
    </row>
    <row r="239" spans="1:19" ht="11.25">
      <c r="A239" s="143" t="s">
        <v>484</v>
      </c>
      <c r="B239" s="218">
        <v>622</v>
      </c>
      <c r="C239" s="143">
        <f aca="true" t="shared" si="73" ref="C239:R239">C41+C104+C172</f>
        <v>0</v>
      </c>
      <c r="D239" s="143">
        <f t="shared" si="73"/>
        <v>0</v>
      </c>
      <c r="E239" s="143">
        <f t="shared" si="73"/>
        <v>0</v>
      </c>
      <c r="F239" s="143">
        <f t="shared" si="73"/>
        <v>0</v>
      </c>
      <c r="G239" s="143">
        <f t="shared" si="73"/>
        <v>0</v>
      </c>
      <c r="H239" s="143">
        <f t="shared" si="73"/>
        <v>0</v>
      </c>
      <c r="I239" s="143">
        <f t="shared" si="73"/>
        <v>0</v>
      </c>
      <c r="J239" s="143">
        <f t="shared" si="73"/>
        <v>0</v>
      </c>
      <c r="K239" s="143">
        <f t="shared" si="73"/>
        <v>0</v>
      </c>
      <c r="L239" s="143">
        <f t="shared" si="73"/>
        <v>0</v>
      </c>
      <c r="M239" s="143">
        <f t="shared" si="73"/>
        <v>0</v>
      </c>
      <c r="N239" s="143">
        <f t="shared" si="73"/>
        <v>0</v>
      </c>
      <c r="O239" s="143">
        <f t="shared" si="73"/>
        <v>0</v>
      </c>
      <c r="P239" s="143">
        <f t="shared" si="73"/>
        <v>0</v>
      </c>
      <c r="Q239" s="143">
        <f t="shared" si="73"/>
        <v>0</v>
      </c>
      <c r="R239" s="143">
        <f t="shared" si="73"/>
        <v>0</v>
      </c>
      <c r="S239" s="143">
        <f t="shared" si="60"/>
        <v>0</v>
      </c>
    </row>
    <row r="240" spans="1:19" ht="11.25">
      <c r="A240" s="143" t="s">
        <v>485</v>
      </c>
      <c r="B240" s="218">
        <v>623</v>
      </c>
      <c r="C240" s="143">
        <f aca="true" t="shared" si="74" ref="C240:R240">C42+C105+C173</f>
        <v>910720</v>
      </c>
      <c r="D240" s="143">
        <f t="shared" si="74"/>
        <v>20640</v>
      </c>
      <c r="E240" s="143">
        <f t="shared" si="74"/>
        <v>70000</v>
      </c>
      <c r="F240" s="143">
        <f t="shared" si="74"/>
        <v>7260</v>
      </c>
      <c r="G240" s="143">
        <f t="shared" si="74"/>
        <v>17330</v>
      </c>
      <c r="H240" s="143">
        <f t="shared" si="74"/>
        <v>31964</v>
      </c>
      <c r="I240" s="143">
        <f t="shared" si="74"/>
        <v>0</v>
      </c>
      <c r="J240" s="143">
        <f t="shared" si="74"/>
        <v>928800</v>
      </c>
      <c r="K240" s="143">
        <f t="shared" si="74"/>
        <v>0</v>
      </c>
      <c r="L240" s="143">
        <f t="shared" si="74"/>
        <v>0</v>
      </c>
      <c r="M240" s="143">
        <f t="shared" si="74"/>
        <v>0</v>
      </c>
      <c r="N240" s="143">
        <f t="shared" si="74"/>
        <v>0</v>
      </c>
      <c r="O240" s="143">
        <f t="shared" si="74"/>
        <v>0</v>
      </c>
      <c r="P240" s="143">
        <f t="shared" si="74"/>
        <v>0</v>
      </c>
      <c r="Q240" s="143">
        <f t="shared" si="74"/>
        <v>0</v>
      </c>
      <c r="R240" s="143">
        <f t="shared" si="74"/>
        <v>0</v>
      </c>
      <c r="S240" s="143">
        <f t="shared" si="60"/>
        <v>1986714</v>
      </c>
    </row>
    <row r="241" spans="1:19" ht="11.25">
      <c r="A241" s="143" t="s">
        <v>486</v>
      </c>
      <c r="B241" s="218">
        <v>626</v>
      </c>
      <c r="C241" s="143">
        <f aca="true" t="shared" si="75" ref="C241:R241">C43+C106+C174</f>
        <v>0</v>
      </c>
      <c r="D241" s="143">
        <f t="shared" si="75"/>
        <v>0</v>
      </c>
      <c r="E241" s="143">
        <f t="shared" si="75"/>
        <v>0</v>
      </c>
      <c r="F241" s="143">
        <f t="shared" si="75"/>
        <v>0</v>
      </c>
      <c r="G241" s="143">
        <f t="shared" si="75"/>
        <v>0</v>
      </c>
      <c r="H241" s="143">
        <f t="shared" si="75"/>
        <v>0</v>
      </c>
      <c r="I241" s="143">
        <f t="shared" si="75"/>
        <v>0</v>
      </c>
      <c r="J241" s="143">
        <f t="shared" si="75"/>
        <v>0</v>
      </c>
      <c r="K241" s="143">
        <f t="shared" si="75"/>
        <v>0</v>
      </c>
      <c r="L241" s="143">
        <f t="shared" si="75"/>
        <v>0</v>
      </c>
      <c r="M241" s="143">
        <f t="shared" si="75"/>
        <v>0</v>
      </c>
      <c r="N241" s="143">
        <f t="shared" si="75"/>
        <v>0</v>
      </c>
      <c r="O241" s="143">
        <f t="shared" si="75"/>
        <v>0</v>
      </c>
      <c r="P241" s="143">
        <f t="shared" si="75"/>
        <v>0</v>
      </c>
      <c r="Q241" s="143">
        <f t="shared" si="75"/>
        <v>0</v>
      </c>
      <c r="R241" s="143">
        <f t="shared" si="75"/>
        <v>0</v>
      </c>
      <c r="S241" s="143">
        <f t="shared" si="60"/>
        <v>0</v>
      </c>
    </row>
    <row r="242" spans="1:19" ht="11.25">
      <c r="A242" s="143" t="s">
        <v>530</v>
      </c>
      <c r="B242" s="218">
        <v>627</v>
      </c>
      <c r="C242" s="143">
        <f aca="true" t="shared" si="76" ref="C242:R242">C44+C107+C175</f>
        <v>0</v>
      </c>
      <c r="D242" s="143">
        <f t="shared" si="76"/>
        <v>0</v>
      </c>
      <c r="E242" s="143">
        <f t="shared" si="76"/>
        <v>0</v>
      </c>
      <c r="F242" s="143">
        <f t="shared" si="76"/>
        <v>0</v>
      </c>
      <c r="G242" s="143">
        <f t="shared" si="76"/>
        <v>0</v>
      </c>
      <c r="H242" s="143">
        <f t="shared" si="76"/>
        <v>0</v>
      </c>
      <c r="I242" s="143">
        <f t="shared" si="76"/>
        <v>0</v>
      </c>
      <c r="J242" s="143">
        <f t="shared" si="76"/>
        <v>0</v>
      </c>
      <c r="K242" s="143">
        <f t="shared" si="76"/>
        <v>0</v>
      </c>
      <c r="L242" s="143">
        <f t="shared" si="76"/>
        <v>0</v>
      </c>
      <c r="M242" s="143">
        <f t="shared" si="76"/>
        <v>0</v>
      </c>
      <c r="N242" s="143">
        <f t="shared" si="76"/>
        <v>0</v>
      </c>
      <c r="O242" s="143">
        <f t="shared" si="76"/>
        <v>0</v>
      </c>
      <c r="P242" s="143">
        <f t="shared" si="76"/>
        <v>0</v>
      </c>
      <c r="Q242" s="143">
        <f t="shared" si="76"/>
        <v>0</v>
      </c>
      <c r="R242" s="143">
        <f t="shared" si="76"/>
        <v>0</v>
      </c>
      <c r="S242" s="143">
        <f t="shared" si="60"/>
        <v>0</v>
      </c>
    </row>
    <row r="243" spans="1:19" ht="11.25">
      <c r="A243" s="143" t="s">
        <v>488</v>
      </c>
      <c r="B243" s="218">
        <v>629</v>
      </c>
      <c r="C243" s="143">
        <f aca="true" t="shared" si="77" ref="C243:R243">C45+C108+C176</f>
        <v>146369</v>
      </c>
      <c r="D243" s="143">
        <f t="shared" si="77"/>
        <v>52302</v>
      </c>
      <c r="E243" s="143">
        <f t="shared" si="77"/>
        <v>85450</v>
      </c>
      <c r="F243" s="143">
        <f t="shared" si="77"/>
        <v>36410</v>
      </c>
      <c r="G243" s="143">
        <f t="shared" si="77"/>
        <v>28070</v>
      </c>
      <c r="H243" s="143">
        <f t="shared" si="77"/>
        <v>41658</v>
      </c>
      <c r="I243" s="143">
        <f t="shared" si="77"/>
        <v>31130</v>
      </c>
      <c r="J243" s="143">
        <f t="shared" si="77"/>
        <v>457933</v>
      </c>
      <c r="K243" s="143">
        <f t="shared" si="77"/>
        <v>0</v>
      </c>
      <c r="L243" s="143">
        <f t="shared" si="77"/>
        <v>0</v>
      </c>
      <c r="M243" s="143">
        <f t="shared" si="77"/>
        <v>0</v>
      </c>
      <c r="N243" s="143">
        <f t="shared" si="77"/>
        <v>0</v>
      </c>
      <c r="O243" s="143">
        <f t="shared" si="77"/>
        <v>0</v>
      </c>
      <c r="P243" s="143">
        <f t="shared" si="77"/>
        <v>0</v>
      </c>
      <c r="Q243" s="143">
        <f t="shared" si="77"/>
        <v>0</v>
      </c>
      <c r="R243" s="143">
        <f t="shared" si="77"/>
        <v>0</v>
      </c>
      <c r="S243" s="143">
        <f t="shared" si="60"/>
        <v>879322</v>
      </c>
    </row>
    <row r="244" spans="1:19" ht="11.25">
      <c r="A244" s="144" t="s">
        <v>489</v>
      </c>
      <c r="B244" s="219"/>
      <c r="C244" s="144">
        <f>SUM(C233:C243)</f>
        <v>2877302</v>
      </c>
      <c r="D244" s="144">
        <f aca="true" t="shared" si="78" ref="D244:R244">SUM(D233:D243)</f>
        <v>116542</v>
      </c>
      <c r="E244" s="144">
        <f t="shared" si="78"/>
        <v>220450</v>
      </c>
      <c r="F244" s="144">
        <f t="shared" si="78"/>
        <v>89670</v>
      </c>
      <c r="G244" s="144">
        <f t="shared" si="78"/>
        <v>80400</v>
      </c>
      <c r="H244" s="144">
        <f t="shared" si="78"/>
        <v>175622</v>
      </c>
      <c r="I244" s="144">
        <f t="shared" si="78"/>
        <v>47630</v>
      </c>
      <c r="J244" s="144">
        <f t="shared" si="78"/>
        <v>1785418</v>
      </c>
      <c r="K244" s="144">
        <f t="shared" si="78"/>
        <v>0</v>
      </c>
      <c r="L244" s="144">
        <f t="shared" si="78"/>
        <v>0</v>
      </c>
      <c r="M244" s="144">
        <f t="shared" si="78"/>
        <v>0</v>
      </c>
      <c r="N244" s="144">
        <f t="shared" si="78"/>
        <v>0</v>
      </c>
      <c r="O244" s="144">
        <f t="shared" si="78"/>
        <v>0</v>
      </c>
      <c r="P244" s="144">
        <f t="shared" si="78"/>
        <v>0</v>
      </c>
      <c r="Q244" s="144">
        <f t="shared" si="78"/>
        <v>0</v>
      </c>
      <c r="R244" s="144">
        <f t="shared" si="78"/>
        <v>0</v>
      </c>
      <c r="S244" s="144">
        <f>SUM(S233:S243)</f>
        <v>5393034</v>
      </c>
    </row>
    <row r="245" spans="1:19" ht="11.25">
      <c r="A245" s="143" t="s">
        <v>425</v>
      </c>
      <c r="B245" s="218">
        <v>714</v>
      </c>
      <c r="C245" s="143">
        <f aca="true" t="shared" si="79" ref="C245:R245">C178+C110+C47</f>
        <v>2266322</v>
      </c>
      <c r="D245" s="143">
        <f t="shared" si="79"/>
        <v>8054</v>
      </c>
      <c r="E245" s="143">
        <f t="shared" si="79"/>
        <v>50</v>
      </c>
      <c r="F245" s="143">
        <f t="shared" si="79"/>
        <v>14400</v>
      </c>
      <c r="G245" s="143">
        <f t="shared" si="79"/>
        <v>2500</v>
      </c>
      <c r="H245" s="143">
        <f t="shared" si="79"/>
        <v>5755</v>
      </c>
      <c r="I245" s="143">
        <f t="shared" si="79"/>
        <v>9004</v>
      </c>
      <c r="J245" s="143">
        <f t="shared" si="79"/>
        <v>21669</v>
      </c>
      <c r="K245" s="143">
        <f t="shared" si="79"/>
        <v>0</v>
      </c>
      <c r="L245" s="143">
        <f t="shared" si="79"/>
        <v>1707</v>
      </c>
      <c r="M245" s="143">
        <f t="shared" si="79"/>
        <v>1011</v>
      </c>
      <c r="N245" s="143">
        <f t="shared" si="79"/>
        <v>1002</v>
      </c>
      <c r="O245" s="143">
        <f t="shared" si="79"/>
        <v>924</v>
      </c>
      <c r="P245" s="143">
        <f t="shared" si="79"/>
        <v>565</v>
      </c>
      <c r="Q245" s="143">
        <f t="shared" si="79"/>
        <v>420</v>
      </c>
      <c r="R245" s="143">
        <f t="shared" si="79"/>
        <v>312</v>
      </c>
      <c r="S245" s="143">
        <f aca="true" t="shared" si="80" ref="S245:S250">SUM(C245:R245)</f>
        <v>2333695</v>
      </c>
    </row>
    <row r="246" spans="1:19" ht="11.25">
      <c r="A246" s="143" t="s">
        <v>426</v>
      </c>
      <c r="B246" s="218">
        <v>738</v>
      </c>
      <c r="C246" s="143">
        <f aca="true" t="shared" si="81" ref="C246:R246">C179+C112+C49</f>
        <v>588780</v>
      </c>
      <c r="D246" s="143">
        <f t="shared" si="81"/>
        <v>0</v>
      </c>
      <c r="E246" s="143">
        <f t="shared" si="81"/>
        <v>0</v>
      </c>
      <c r="F246" s="143">
        <f t="shared" si="81"/>
        <v>0</v>
      </c>
      <c r="G246" s="143">
        <f t="shared" si="81"/>
        <v>0</v>
      </c>
      <c r="H246" s="143">
        <f t="shared" si="81"/>
        <v>0</v>
      </c>
      <c r="I246" s="143">
        <f t="shared" si="81"/>
        <v>0</v>
      </c>
      <c r="J246" s="143">
        <f t="shared" si="81"/>
        <v>0</v>
      </c>
      <c r="K246" s="143">
        <f t="shared" si="81"/>
        <v>0</v>
      </c>
      <c r="L246" s="143">
        <f t="shared" si="81"/>
        <v>0</v>
      </c>
      <c r="M246" s="143">
        <f t="shared" si="81"/>
        <v>0</v>
      </c>
      <c r="N246" s="143">
        <f t="shared" si="81"/>
        <v>0</v>
      </c>
      <c r="O246" s="143">
        <f t="shared" si="81"/>
        <v>0</v>
      </c>
      <c r="P246" s="143">
        <f t="shared" si="81"/>
        <v>0</v>
      </c>
      <c r="Q246" s="143">
        <f t="shared" si="81"/>
        <v>0</v>
      </c>
      <c r="R246" s="143">
        <f t="shared" si="81"/>
        <v>0</v>
      </c>
      <c r="S246" s="143">
        <f t="shared" si="80"/>
        <v>588780</v>
      </c>
    </row>
    <row r="247" spans="1:19" ht="11.25">
      <c r="A247" s="143" t="s">
        <v>427</v>
      </c>
      <c r="B247" s="218">
        <v>739</v>
      </c>
      <c r="C247" s="143">
        <f aca="true" t="shared" si="82" ref="C247:R247">C180+C113+C50</f>
        <v>0</v>
      </c>
      <c r="D247" s="143">
        <f t="shared" si="82"/>
        <v>0</v>
      </c>
      <c r="E247" s="143">
        <f t="shared" si="82"/>
        <v>0</v>
      </c>
      <c r="F247" s="143">
        <f t="shared" si="82"/>
        <v>0</v>
      </c>
      <c r="G247" s="143">
        <f t="shared" si="82"/>
        <v>0</v>
      </c>
      <c r="H247" s="143">
        <f t="shared" si="82"/>
        <v>0</v>
      </c>
      <c r="I247" s="143">
        <f t="shared" si="82"/>
        <v>0</v>
      </c>
      <c r="J247" s="143">
        <f t="shared" si="82"/>
        <v>0</v>
      </c>
      <c r="K247" s="143">
        <f t="shared" si="82"/>
        <v>163080</v>
      </c>
      <c r="L247" s="143">
        <f t="shared" si="82"/>
        <v>0</v>
      </c>
      <c r="M247" s="143">
        <f t="shared" si="82"/>
        <v>0</v>
      </c>
      <c r="N247" s="143">
        <f t="shared" si="82"/>
        <v>0</v>
      </c>
      <c r="O247" s="143">
        <f t="shared" si="82"/>
        <v>0</v>
      </c>
      <c r="P247" s="143">
        <f t="shared" si="82"/>
        <v>0</v>
      </c>
      <c r="Q247" s="143">
        <f t="shared" si="82"/>
        <v>0</v>
      </c>
      <c r="R247" s="143">
        <f t="shared" si="82"/>
        <v>0</v>
      </c>
      <c r="S247" s="143">
        <f t="shared" si="80"/>
        <v>163080</v>
      </c>
    </row>
    <row r="248" spans="1:19" ht="11.25">
      <c r="A248" s="143" t="s">
        <v>551</v>
      </c>
      <c r="B248" s="218">
        <v>745</v>
      </c>
      <c r="C248" s="143">
        <f aca="true" t="shared" si="83" ref="C248:R248">C181+C114+C51</f>
        <v>1512</v>
      </c>
      <c r="D248" s="143">
        <f t="shared" si="83"/>
        <v>3000</v>
      </c>
      <c r="E248" s="143">
        <f t="shared" si="83"/>
        <v>0</v>
      </c>
      <c r="F248" s="143">
        <f t="shared" si="83"/>
        <v>7260</v>
      </c>
      <c r="G248" s="143">
        <f t="shared" si="83"/>
        <v>0</v>
      </c>
      <c r="H248" s="143">
        <f t="shared" si="83"/>
        <v>5200</v>
      </c>
      <c r="I248" s="143">
        <f t="shared" si="83"/>
        <v>0</v>
      </c>
      <c r="J248" s="143">
        <f t="shared" si="83"/>
        <v>58905</v>
      </c>
      <c r="K248" s="143">
        <f t="shared" si="83"/>
        <v>0</v>
      </c>
      <c r="L248" s="143">
        <f t="shared" si="83"/>
        <v>0</v>
      </c>
      <c r="M248" s="143">
        <f t="shared" si="83"/>
        <v>0</v>
      </c>
      <c r="N248" s="143">
        <f t="shared" si="83"/>
        <v>0</v>
      </c>
      <c r="O248" s="143">
        <f t="shared" si="83"/>
        <v>0</v>
      </c>
      <c r="P248" s="143">
        <f t="shared" si="83"/>
        <v>0</v>
      </c>
      <c r="Q248" s="143">
        <f t="shared" si="83"/>
        <v>0</v>
      </c>
      <c r="R248" s="143">
        <f t="shared" si="83"/>
        <v>0</v>
      </c>
      <c r="S248" s="143">
        <f t="shared" si="80"/>
        <v>75877</v>
      </c>
    </row>
    <row r="249" spans="1:19" ht="11.25" hidden="1">
      <c r="A249" s="143" t="s">
        <v>496</v>
      </c>
      <c r="B249" s="218">
        <v>758</v>
      </c>
      <c r="C249" s="143">
        <f aca="true" t="shared" si="84" ref="C249:R249">C182+C115+C52</f>
        <v>77700</v>
      </c>
      <c r="D249" s="143">
        <f t="shared" si="84"/>
        <v>0</v>
      </c>
      <c r="E249" s="143">
        <f t="shared" si="84"/>
        <v>0</v>
      </c>
      <c r="F249" s="143">
        <f t="shared" si="84"/>
        <v>0</v>
      </c>
      <c r="G249" s="143">
        <f t="shared" si="84"/>
        <v>0</v>
      </c>
      <c r="H249" s="143">
        <f t="shared" si="84"/>
        <v>0</v>
      </c>
      <c r="I249" s="143">
        <f t="shared" si="84"/>
        <v>0</v>
      </c>
      <c r="J249" s="143">
        <f t="shared" si="84"/>
        <v>0</v>
      </c>
      <c r="K249" s="143">
        <f t="shared" si="84"/>
        <v>0</v>
      </c>
      <c r="L249" s="143">
        <f t="shared" si="84"/>
        <v>0</v>
      </c>
      <c r="M249" s="143">
        <f t="shared" si="84"/>
        <v>0</v>
      </c>
      <c r="N249" s="143">
        <f t="shared" si="84"/>
        <v>0</v>
      </c>
      <c r="O249" s="143">
        <f t="shared" si="84"/>
        <v>0</v>
      </c>
      <c r="P249" s="143">
        <f t="shared" si="84"/>
        <v>0</v>
      </c>
      <c r="Q249" s="143">
        <f t="shared" si="84"/>
        <v>0</v>
      </c>
      <c r="R249" s="143">
        <f t="shared" si="84"/>
        <v>0</v>
      </c>
      <c r="S249" s="143">
        <f t="shared" si="80"/>
        <v>77700</v>
      </c>
    </row>
    <row r="250" spans="1:19" ht="11.25">
      <c r="A250" s="143" t="s">
        <v>491</v>
      </c>
      <c r="B250" s="218">
        <v>759</v>
      </c>
      <c r="C250" s="143">
        <f aca="true" t="shared" si="85" ref="C250:R250">C183+C115+C52</f>
        <v>77950</v>
      </c>
      <c r="D250" s="143">
        <f t="shared" si="85"/>
        <v>10000</v>
      </c>
      <c r="E250" s="143">
        <f t="shared" si="85"/>
        <v>12000</v>
      </c>
      <c r="F250" s="143">
        <f t="shared" si="85"/>
        <v>8760</v>
      </c>
      <c r="G250" s="143">
        <f t="shared" si="85"/>
        <v>7000</v>
      </c>
      <c r="H250" s="143">
        <f t="shared" si="85"/>
        <v>19530</v>
      </c>
      <c r="I250" s="143">
        <f t="shared" si="85"/>
        <v>9760</v>
      </c>
      <c r="J250" s="143">
        <f t="shared" si="85"/>
        <v>0</v>
      </c>
      <c r="K250" s="143">
        <f t="shared" si="85"/>
        <v>0</v>
      </c>
      <c r="L250" s="143">
        <f t="shared" si="85"/>
        <v>0</v>
      </c>
      <c r="M250" s="143">
        <f t="shared" si="85"/>
        <v>0</v>
      </c>
      <c r="N250" s="143">
        <f t="shared" si="85"/>
        <v>0</v>
      </c>
      <c r="O250" s="143">
        <f t="shared" si="85"/>
        <v>0</v>
      </c>
      <c r="P250" s="143">
        <f t="shared" si="85"/>
        <v>0</v>
      </c>
      <c r="Q250" s="143">
        <f t="shared" si="85"/>
        <v>0</v>
      </c>
      <c r="R250" s="143">
        <f t="shared" si="85"/>
        <v>0</v>
      </c>
      <c r="S250" s="143">
        <f t="shared" si="80"/>
        <v>145000</v>
      </c>
    </row>
    <row r="251" spans="1:19" ht="11.25">
      <c r="A251" s="144" t="s">
        <v>428</v>
      </c>
      <c r="B251" s="219"/>
      <c r="C251" s="144">
        <f>SUM(C245:C250)</f>
        <v>3012264</v>
      </c>
      <c r="D251" s="144">
        <f aca="true" t="shared" si="86" ref="D251:R251">SUM(D245:D250)</f>
        <v>21054</v>
      </c>
      <c r="E251" s="144">
        <f t="shared" si="86"/>
        <v>12050</v>
      </c>
      <c r="F251" s="144">
        <f t="shared" si="86"/>
        <v>30420</v>
      </c>
      <c r="G251" s="144">
        <f t="shared" si="86"/>
        <v>9500</v>
      </c>
      <c r="H251" s="144">
        <f t="shared" si="86"/>
        <v>30485</v>
      </c>
      <c r="I251" s="144">
        <f t="shared" si="86"/>
        <v>18764</v>
      </c>
      <c r="J251" s="144">
        <f t="shared" si="86"/>
        <v>80574</v>
      </c>
      <c r="K251" s="144">
        <f t="shared" si="86"/>
        <v>163080</v>
      </c>
      <c r="L251" s="144">
        <f t="shared" si="86"/>
        <v>1707</v>
      </c>
      <c r="M251" s="144">
        <f t="shared" si="86"/>
        <v>1011</v>
      </c>
      <c r="N251" s="144">
        <f t="shared" si="86"/>
        <v>1002</v>
      </c>
      <c r="O251" s="144">
        <f t="shared" si="86"/>
        <v>924</v>
      </c>
      <c r="P251" s="144">
        <f t="shared" si="86"/>
        <v>565</v>
      </c>
      <c r="Q251" s="144">
        <f t="shared" si="86"/>
        <v>420</v>
      </c>
      <c r="R251" s="144">
        <f t="shared" si="86"/>
        <v>312</v>
      </c>
      <c r="S251" s="144">
        <f>SUM(S245:S250)</f>
        <v>3384132</v>
      </c>
    </row>
    <row r="252" spans="1:19" ht="11.25">
      <c r="A252" s="143" t="s">
        <v>492</v>
      </c>
      <c r="B252" s="218">
        <v>832</v>
      </c>
      <c r="C252" s="143">
        <f aca="true" t="shared" si="87" ref="C252:R252">C185+C118+C55</f>
        <v>428788</v>
      </c>
      <c r="D252" s="143">
        <f t="shared" si="87"/>
        <v>0</v>
      </c>
      <c r="E252" s="143">
        <f t="shared" si="87"/>
        <v>0</v>
      </c>
      <c r="F252" s="143">
        <f t="shared" si="87"/>
        <v>0</v>
      </c>
      <c r="G252" s="143">
        <f t="shared" si="87"/>
        <v>0</v>
      </c>
      <c r="H252" s="143">
        <f t="shared" si="87"/>
        <v>0</v>
      </c>
      <c r="I252" s="143">
        <f t="shared" si="87"/>
        <v>0</v>
      </c>
      <c r="J252" s="143">
        <f t="shared" si="87"/>
        <v>0</v>
      </c>
      <c r="K252" s="143">
        <f t="shared" si="87"/>
        <v>0</v>
      </c>
      <c r="L252" s="143">
        <f t="shared" si="87"/>
        <v>0</v>
      </c>
      <c r="M252" s="143">
        <f t="shared" si="87"/>
        <v>0</v>
      </c>
      <c r="N252" s="143">
        <f t="shared" si="87"/>
        <v>0</v>
      </c>
      <c r="O252" s="143">
        <f t="shared" si="87"/>
        <v>0</v>
      </c>
      <c r="P252" s="143">
        <f t="shared" si="87"/>
        <v>0</v>
      </c>
      <c r="Q252" s="143">
        <f t="shared" si="87"/>
        <v>0</v>
      </c>
      <c r="R252" s="143">
        <f t="shared" si="87"/>
        <v>0</v>
      </c>
      <c r="S252" s="143">
        <f t="shared" si="60"/>
        <v>428788</v>
      </c>
    </row>
    <row r="253" spans="1:19" ht="11.25" hidden="1">
      <c r="A253" s="143" t="s">
        <v>493</v>
      </c>
      <c r="B253" s="218">
        <v>849</v>
      </c>
      <c r="C253" s="143">
        <f aca="true" t="shared" si="88" ref="C253:R253">C186+C119+C56</f>
        <v>0</v>
      </c>
      <c r="D253" s="143">
        <f t="shared" si="88"/>
        <v>0</v>
      </c>
      <c r="E253" s="143">
        <f t="shared" si="88"/>
        <v>0</v>
      </c>
      <c r="F253" s="143">
        <f t="shared" si="88"/>
        <v>0</v>
      </c>
      <c r="G253" s="143">
        <f t="shared" si="88"/>
        <v>0</v>
      </c>
      <c r="H253" s="143">
        <f t="shared" si="88"/>
        <v>0</v>
      </c>
      <c r="I253" s="143">
        <f t="shared" si="88"/>
        <v>0</v>
      </c>
      <c r="J253" s="143">
        <f t="shared" si="88"/>
        <v>0</v>
      </c>
      <c r="K253" s="143">
        <f t="shared" si="88"/>
        <v>0</v>
      </c>
      <c r="L253" s="143">
        <f t="shared" si="88"/>
        <v>0</v>
      </c>
      <c r="M253" s="143">
        <f t="shared" si="88"/>
        <v>0</v>
      </c>
      <c r="N253" s="143">
        <f t="shared" si="88"/>
        <v>0</v>
      </c>
      <c r="O253" s="143">
        <f t="shared" si="88"/>
        <v>0</v>
      </c>
      <c r="P253" s="143">
        <f t="shared" si="88"/>
        <v>0</v>
      </c>
      <c r="Q253" s="143">
        <f t="shared" si="88"/>
        <v>0</v>
      </c>
      <c r="R253" s="143">
        <f t="shared" si="88"/>
        <v>0</v>
      </c>
      <c r="S253" s="143">
        <f t="shared" si="60"/>
        <v>0</v>
      </c>
    </row>
    <row r="254" spans="1:19" ht="11.25">
      <c r="A254" s="143" t="s">
        <v>494</v>
      </c>
      <c r="B254" s="218">
        <v>865</v>
      </c>
      <c r="C254" s="143">
        <f aca="true" t="shared" si="89" ref="C254:R254">C187+C120+C57</f>
        <v>1155000</v>
      </c>
      <c r="D254" s="143">
        <f t="shared" si="89"/>
        <v>0</v>
      </c>
      <c r="E254" s="143">
        <f t="shared" si="89"/>
        <v>5000</v>
      </c>
      <c r="F254" s="143">
        <f t="shared" si="89"/>
        <v>0</v>
      </c>
      <c r="G254" s="143">
        <f t="shared" si="89"/>
        <v>0</v>
      </c>
      <c r="H254" s="143">
        <f t="shared" si="89"/>
        <v>0</v>
      </c>
      <c r="I254" s="143">
        <f t="shared" si="89"/>
        <v>0</v>
      </c>
      <c r="J254" s="143">
        <f t="shared" si="89"/>
        <v>0</v>
      </c>
      <c r="K254" s="143">
        <f t="shared" si="89"/>
        <v>0</v>
      </c>
      <c r="L254" s="143">
        <f t="shared" si="89"/>
        <v>0</v>
      </c>
      <c r="M254" s="143">
        <f t="shared" si="89"/>
        <v>0</v>
      </c>
      <c r="N254" s="143">
        <f t="shared" si="89"/>
        <v>0</v>
      </c>
      <c r="O254" s="143">
        <f t="shared" si="89"/>
        <v>0</v>
      </c>
      <c r="P254" s="143">
        <f t="shared" si="89"/>
        <v>0</v>
      </c>
      <c r="Q254" s="143">
        <f t="shared" si="89"/>
        <v>0</v>
      </c>
      <c r="R254" s="143">
        <f t="shared" si="89"/>
        <v>0</v>
      </c>
      <c r="S254" s="143">
        <f t="shared" si="60"/>
        <v>1160000</v>
      </c>
    </row>
    <row r="255" spans="1:19" ht="11.25">
      <c r="A255" s="143" t="s">
        <v>495</v>
      </c>
      <c r="B255" s="218">
        <v>866</v>
      </c>
      <c r="C255" s="143">
        <f aca="true" t="shared" si="90" ref="C255:R255">C188+C122+C59</f>
        <v>5840</v>
      </c>
      <c r="D255" s="143">
        <f t="shared" si="90"/>
        <v>0</v>
      </c>
      <c r="E255" s="143">
        <f t="shared" si="90"/>
        <v>10000</v>
      </c>
      <c r="F255" s="143">
        <f t="shared" si="90"/>
        <v>0</v>
      </c>
      <c r="G255" s="143">
        <f t="shared" si="90"/>
        <v>0</v>
      </c>
      <c r="H255" s="143">
        <f t="shared" si="90"/>
        <v>0</v>
      </c>
      <c r="I255" s="143">
        <f t="shared" si="90"/>
        <v>0</v>
      </c>
      <c r="J255" s="143">
        <f t="shared" si="90"/>
        <v>109819</v>
      </c>
      <c r="K255" s="143">
        <f t="shared" si="90"/>
        <v>0</v>
      </c>
      <c r="L255" s="143">
        <f t="shared" si="90"/>
        <v>0</v>
      </c>
      <c r="M255" s="143">
        <f t="shared" si="90"/>
        <v>0</v>
      </c>
      <c r="N255" s="143">
        <f t="shared" si="90"/>
        <v>0</v>
      </c>
      <c r="O255" s="143">
        <f t="shared" si="90"/>
        <v>0</v>
      </c>
      <c r="P255" s="143">
        <f t="shared" si="90"/>
        <v>0</v>
      </c>
      <c r="Q255" s="143">
        <f t="shared" si="90"/>
        <v>0</v>
      </c>
      <c r="R255" s="143">
        <f t="shared" si="90"/>
        <v>0</v>
      </c>
      <c r="S255" s="143">
        <f t="shared" si="60"/>
        <v>125659</v>
      </c>
    </row>
    <row r="256" spans="1:19" ht="11.25">
      <c r="A256" s="143" t="s">
        <v>429</v>
      </c>
      <c r="B256" s="218">
        <v>898</v>
      </c>
      <c r="C256" s="143">
        <f aca="true" t="shared" si="91" ref="C256:R256">C189+C123+C60</f>
        <v>257135</v>
      </c>
      <c r="D256" s="143">
        <f t="shared" si="91"/>
        <v>27323</v>
      </c>
      <c r="E256" s="143">
        <f t="shared" si="91"/>
        <v>27340</v>
      </c>
      <c r="F256" s="143">
        <f t="shared" si="91"/>
        <v>29000</v>
      </c>
      <c r="G256" s="143">
        <f t="shared" si="91"/>
        <v>26120</v>
      </c>
      <c r="H256" s="143">
        <f t="shared" si="91"/>
        <v>37450</v>
      </c>
      <c r="I256" s="143">
        <f t="shared" si="91"/>
        <v>27360</v>
      </c>
      <c r="J256" s="143">
        <f t="shared" si="91"/>
        <v>23904</v>
      </c>
      <c r="K256" s="143">
        <f t="shared" si="91"/>
        <v>0</v>
      </c>
      <c r="L256" s="143">
        <f t="shared" si="91"/>
        <v>0</v>
      </c>
      <c r="M256" s="143">
        <f t="shared" si="91"/>
        <v>0</v>
      </c>
      <c r="N256" s="143">
        <f t="shared" si="91"/>
        <v>0</v>
      </c>
      <c r="O256" s="143">
        <f t="shared" si="91"/>
        <v>0</v>
      </c>
      <c r="P256" s="143">
        <f t="shared" si="91"/>
        <v>0</v>
      </c>
      <c r="Q256" s="143">
        <f t="shared" si="91"/>
        <v>0</v>
      </c>
      <c r="R256" s="143">
        <f t="shared" si="91"/>
        <v>0</v>
      </c>
      <c r="S256" s="143">
        <f t="shared" si="60"/>
        <v>455632</v>
      </c>
    </row>
    <row r="257" spans="1:19" ht="11.25">
      <c r="A257" s="144" t="s">
        <v>430</v>
      </c>
      <c r="B257" s="219"/>
      <c r="C257" s="144">
        <f>SUM(C252:C256)</f>
        <v>1846763</v>
      </c>
      <c r="D257" s="144">
        <f>SUM(D252:D256)</f>
        <v>27323</v>
      </c>
      <c r="E257" s="144">
        <f aca="true" t="shared" si="92" ref="E257:S257">SUM(E252:E256)</f>
        <v>42340</v>
      </c>
      <c r="F257" s="144">
        <f t="shared" si="92"/>
        <v>29000</v>
      </c>
      <c r="G257" s="144">
        <f t="shared" si="92"/>
        <v>26120</v>
      </c>
      <c r="H257" s="144">
        <f t="shared" si="92"/>
        <v>37450</v>
      </c>
      <c r="I257" s="144">
        <f t="shared" si="92"/>
        <v>27360</v>
      </c>
      <c r="J257" s="144">
        <f>SUM(J252:J256)</f>
        <v>133723</v>
      </c>
      <c r="K257" s="144">
        <f t="shared" si="92"/>
        <v>0</v>
      </c>
      <c r="L257" s="144">
        <f t="shared" si="92"/>
        <v>0</v>
      </c>
      <c r="M257" s="144">
        <f t="shared" si="92"/>
        <v>0</v>
      </c>
      <c r="N257" s="144">
        <f t="shared" si="92"/>
        <v>0</v>
      </c>
      <c r="O257" s="144">
        <f t="shared" si="92"/>
        <v>0</v>
      </c>
      <c r="P257" s="144">
        <f t="shared" si="92"/>
        <v>0</v>
      </c>
      <c r="Q257" s="144">
        <f t="shared" si="92"/>
        <v>0</v>
      </c>
      <c r="R257" s="144">
        <f t="shared" si="92"/>
        <v>0</v>
      </c>
      <c r="S257" s="144">
        <f t="shared" si="92"/>
        <v>2170079</v>
      </c>
    </row>
    <row r="258" spans="1:19" ht="11.25">
      <c r="A258" s="165" t="s">
        <v>497</v>
      </c>
      <c r="B258" s="218">
        <v>910</v>
      </c>
      <c r="C258" s="165">
        <f>C191</f>
        <v>25000</v>
      </c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>
        <f>SUM(C258:Q258)</f>
        <v>25000</v>
      </c>
    </row>
    <row r="259" spans="1:19" ht="11.25">
      <c r="A259" s="165" t="s">
        <v>531</v>
      </c>
      <c r="B259" s="218">
        <v>998</v>
      </c>
      <c r="C259" s="165">
        <f>C192</f>
        <v>500000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>
        <f>SUM(C259:Q259)</f>
        <v>500000</v>
      </c>
    </row>
    <row r="260" spans="1:19" ht="11.25">
      <c r="A260" s="214" t="s">
        <v>431</v>
      </c>
      <c r="B260" s="225"/>
      <c r="C260" s="214">
        <f>C206+C211+C220+C225+C232+C244+C251+C257+C258+C259</f>
        <v>16247008</v>
      </c>
      <c r="D260" s="214">
        <f>D206+D211+D220+D225+D232+D244+D251+D257+D258+D259</f>
        <v>319912</v>
      </c>
      <c r="E260" s="214">
        <f aca="true" t="shared" si="93" ref="E260:R260">E206+E211+E220+E225+E232+E244+E251+E257+E258+E259</f>
        <v>493735</v>
      </c>
      <c r="F260" s="214">
        <f t="shared" si="93"/>
        <v>290682</v>
      </c>
      <c r="G260" s="214">
        <f t="shared" si="93"/>
        <v>257622</v>
      </c>
      <c r="H260" s="214">
        <f t="shared" si="93"/>
        <v>958072</v>
      </c>
      <c r="I260" s="214">
        <f t="shared" si="93"/>
        <v>253874</v>
      </c>
      <c r="J260" s="214">
        <f t="shared" si="93"/>
        <v>1999715</v>
      </c>
      <c r="K260" s="214">
        <f t="shared" si="93"/>
        <v>163080</v>
      </c>
      <c r="L260" s="214">
        <f t="shared" si="93"/>
        <v>884491</v>
      </c>
      <c r="M260" s="214">
        <f t="shared" si="93"/>
        <v>667540</v>
      </c>
      <c r="N260" s="214">
        <f>N206+N211+N220+N225+N232+N244+N251+N257+N258+N259</f>
        <v>655232</v>
      </c>
      <c r="O260" s="214">
        <f>O206+O211+O220+O225+O232+O244+O251+O257+O258+O259</f>
        <v>565073</v>
      </c>
      <c r="P260" s="214">
        <f>P206+P211+P220+P225+P232+P244+P251+P257+P258+P259</f>
        <v>254812</v>
      </c>
      <c r="Q260" s="214">
        <f t="shared" si="93"/>
        <v>281719</v>
      </c>
      <c r="R260" s="214">
        <f t="shared" si="93"/>
        <v>862433</v>
      </c>
      <c r="S260" s="215">
        <f>SUM(C260:R260)</f>
        <v>25155000</v>
      </c>
    </row>
    <row r="261" spans="1:19" ht="11.25">
      <c r="A261" s="169" t="s">
        <v>499</v>
      </c>
      <c r="B261" s="226"/>
      <c r="C261" s="169">
        <f aca="true" t="shared" si="94" ref="C261:S261">C260-C63</f>
        <v>13352180</v>
      </c>
      <c r="D261" s="169">
        <f t="shared" si="94"/>
        <v>260600</v>
      </c>
      <c r="E261" s="169">
        <f t="shared" si="94"/>
        <v>423770</v>
      </c>
      <c r="F261" s="169">
        <f t="shared" si="94"/>
        <v>215040</v>
      </c>
      <c r="G261" s="169">
        <f t="shared" si="94"/>
        <v>193305</v>
      </c>
      <c r="H261" s="169">
        <f t="shared" si="94"/>
        <v>741088</v>
      </c>
      <c r="I261" s="169">
        <f t="shared" si="94"/>
        <v>190075</v>
      </c>
      <c r="J261" s="169">
        <f t="shared" si="94"/>
        <v>1999715</v>
      </c>
      <c r="K261" s="169">
        <f t="shared" si="94"/>
        <v>52500</v>
      </c>
      <c r="L261" s="169">
        <f t="shared" si="94"/>
        <v>66360</v>
      </c>
      <c r="M261" s="169">
        <f t="shared" si="94"/>
        <v>100000</v>
      </c>
      <c r="N261" s="169">
        <f t="shared" si="94"/>
        <v>100300</v>
      </c>
      <c r="O261" s="169">
        <f t="shared" si="94"/>
        <v>86590</v>
      </c>
      <c r="P261" s="169">
        <f t="shared" si="94"/>
        <v>58930</v>
      </c>
      <c r="Q261" s="169">
        <f t="shared" si="94"/>
        <v>54907</v>
      </c>
      <c r="R261" s="169">
        <f t="shared" si="94"/>
        <v>0</v>
      </c>
      <c r="S261" s="169">
        <f t="shared" si="94"/>
        <v>17895360</v>
      </c>
    </row>
    <row r="262" spans="1:19" ht="11.25">
      <c r="A262" s="166"/>
      <c r="B262" s="227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</row>
    <row r="263" spans="1:19" ht="11.25">
      <c r="A263" s="166"/>
      <c r="B263" s="227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</row>
    <row r="264" spans="1:19" ht="11.25">
      <c r="A264" s="166"/>
      <c r="B264" s="227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</row>
    <row r="265" spans="1:19" ht="11.25">
      <c r="A265" s="166"/>
      <c r="B265" s="227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</row>
    <row r="266" spans="1:19" ht="11.25">
      <c r="A266" s="166"/>
      <c r="B266" s="227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</row>
    <row r="267" spans="1:7" ht="11.25">
      <c r="A267" s="130" t="s">
        <v>513</v>
      </c>
      <c r="G267" s="130" t="s">
        <v>55</v>
      </c>
    </row>
    <row r="268" spans="1:8" ht="11.25">
      <c r="A268" s="130" t="s">
        <v>511</v>
      </c>
      <c r="H268" s="130" t="s">
        <v>56</v>
      </c>
    </row>
    <row r="7473" ht="11.25">
      <c r="H7473" s="130">
        <v>0</v>
      </c>
    </row>
    <row r="7474" spans="5:8" ht="11.25">
      <c r="E7474" s="130">
        <v>400</v>
      </c>
      <c r="F7474" s="130">
        <v>0</v>
      </c>
      <c r="G7474" s="130">
        <v>9</v>
      </c>
      <c r="H7474" s="130">
        <v>0</v>
      </c>
    </row>
    <row r="7477" spans="5:8" ht="11.25">
      <c r="E7477" s="130">
        <v>570</v>
      </c>
      <c r="F7477" s="130">
        <v>0</v>
      </c>
      <c r="G7477" s="130">
        <v>218</v>
      </c>
      <c r="H7477" s="130">
        <v>0</v>
      </c>
    </row>
    <row r="7480" spans="5:8" ht="11.25">
      <c r="E7480" s="130">
        <v>1069</v>
      </c>
      <c r="F7480" s="130">
        <v>0</v>
      </c>
      <c r="G7480" s="130">
        <v>0</v>
      </c>
      <c r="H7480" s="130">
        <v>0</v>
      </c>
    </row>
    <row r="7482" spans="5:8" ht="11.25">
      <c r="E7482" s="130">
        <v>100</v>
      </c>
      <c r="F7482" s="130">
        <v>0</v>
      </c>
      <c r="G7482" s="130">
        <v>100</v>
      </c>
      <c r="H7482" s="130">
        <v>0</v>
      </c>
    </row>
  </sheetData>
  <printOptions/>
  <pageMargins left="0.16" right="0.16" top="0.24" bottom="0.17" header="0.22" footer="0.16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41"/>
  <sheetViews>
    <sheetView workbookViewId="0" topLeftCell="A1">
      <selection activeCell="F56" sqref="F56"/>
    </sheetView>
  </sheetViews>
  <sheetFormatPr defaultColWidth="9.140625" defaultRowHeight="12"/>
  <cols>
    <col min="1" max="1" width="27.8515625" style="130" customWidth="1"/>
    <col min="2" max="2" width="4.421875" style="130" customWidth="1"/>
    <col min="3" max="3" width="8.421875" style="130" customWidth="1"/>
    <col min="4" max="4" width="7.140625" style="130" customWidth="1"/>
    <col min="5" max="6" width="8.00390625" style="130" customWidth="1"/>
    <col min="7" max="7" width="7.28125" style="130" customWidth="1"/>
    <col min="8" max="8" width="9.00390625" style="130" customWidth="1"/>
    <col min="9" max="9" width="8.421875" style="130" customWidth="1"/>
    <col min="10" max="10" width="7.8515625" style="130" customWidth="1"/>
    <col min="11" max="11" width="8.00390625" style="130" customWidth="1"/>
    <col min="12" max="12" width="9.00390625" style="130" customWidth="1"/>
    <col min="13" max="13" width="7.140625" style="130" customWidth="1"/>
    <col min="14" max="14" width="8.421875" style="130" customWidth="1"/>
    <col min="15" max="17" width="8.00390625" style="130" customWidth="1"/>
    <col min="18" max="18" width="8.7109375" style="130" customWidth="1"/>
    <col min="19" max="16384" width="9.28125" style="130" customWidth="1"/>
  </cols>
  <sheetData>
    <row r="3" ht="15.75">
      <c r="A3" s="432" t="s">
        <v>131</v>
      </c>
    </row>
    <row r="4" spans="1:18" ht="18">
      <c r="A4" s="433" t="s">
        <v>827</v>
      </c>
      <c r="B4" s="129"/>
      <c r="C4" s="129"/>
      <c r="D4" s="129"/>
      <c r="E4" s="129"/>
      <c r="F4" s="129"/>
      <c r="G4" s="129"/>
      <c r="H4" s="129"/>
      <c r="I4" s="129"/>
      <c r="J4" s="434"/>
      <c r="K4" s="129"/>
      <c r="L4" s="129"/>
      <c r="M4" s="129"/>
      <c r="N4" s="129"/>
      <c r="O4" s="129"/>
      <c r="P4" s="435" t="s">
        <v>812</v>
      </c>
      <c r="Q4" s="129"/>
      <c r="R4" s="129"/>
    </row>
    <row r="5" spans="1:18" ht="11.25">
      <c r="A5" s="436" t="s">
        <v>396</v>
      </c>
      <c r="B5" s="437" t="s">
        <v>397</v>
      </c>
      <c r="C5" s="438"/>
      <c r="D5" s="438"/>
      <c r="E5" s="438"/>
      <c r="F5" s="439"/>
      <c r="G5" s="438"/>
      <c r="H5" s="440"/>
      <c r="I5" s="438"/>
      <c r="J5" s="440" t="s">
        <v>398</v>
      </c>
      <c r="K5" s="438" t="s">
        <v>399</v>
      </c>
      <c r="L5" s="438" t="s">
        <v>400</v>
      </c>
      <c r="M5" s="440" t="s">
        <v>401</v>
      </c>
      <c r="N5" s="438" t="s">
        <v>401</v>
      </c>
      <c r="O5" s="440" t="s">
        <v>401</v>
      </c>
      <c r="P5" s="439" t="s">
        <v>401</v>
      </c>
      <c r="Q5" s="439" t="s">
        <v>402</v>
      </c>
      <c r="R5" s="436"/>
    </row>
    <row r="6" spans="1:18" ht="11.25">
      <c r="A6" s="441"/>
      <c r="B6" s="442" t="s">
        <v>403</v>
      </c>
      <c r="C6" s="443" t="s">
        <v>404</v>
      </c>
      <c r="D6" s="443" t="s">
        <v>405</v>
      </c>
      <c r="E6" s="443" t="s">
        <v>406</v>
      </c>
      <c r="F6" s="444" t="s">
        <v>407</v>
      </c>
      <c r="G6" s="443" t="s">
        <v>408</v>
      </c>
      <c r="H6" s="445" t="s">
        <v>409</v>
      </c>
      <c r="I6" s="443" t="s">
        <v>410</v>
      </c>
      <c r="J6" s="445" t="s">
        <v>411</v>
      </c>
      <c r="K6" s="443" t="s">
        <v>468</v>
      </c>
      <c r="L6" s="443" t="s">
        <v>409</v>
      </c>
      <c r="M6" s="445" t="s">
        <v>814</v>
      </c>
      <c r="N6" s="443" t="s">
        <v>815</v>
      </c>
      <c r="O6" s="445" t="s">
        <v>407</v>
      </c>
      <c r="P6" s="444" t="s">
        <v>408</v>
      </c>
      <c r="Q6" s="444" t="s">
        <v>406</v>
      </c>
      <c r="R6" s="446" t="s">
        <v>116</v>
      </c>
    </row>
    <row r="7" spans="1:18" ht="11.25">
      <c r="A7" s="143" t="s">
        <v>432</v>
      </c>
      <c r="B7" s="143">
        <v>117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>
        <f>SUM(C7:P7)</f>
        <v>0</v>
      </c>
    </row>
    <row r="8" spans="1:18" ht="11.25">
      <c r="A8" s="143" t="s">
        <v>414</v>
      </c>
      <c r="B8" s="143">
        <v>122</v>
      </c>
      <c r="C8" s="143">
        <v>46193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>
        <f>SUM(C8:Q8)</f>
        <v>46193</v>
      </c>
    </row>
    <row r="9" spans="1:18" ht="11.25">
      <c r="A9" s="447" t="s">
        <v>415</v>
      </c>
      <c r="B9" s="447"/>
      <c r="C9" s="447">
        <f aca="true" t="shared" si="0" ref="C9:R9">SUM(C7:C8)</f>
        <v>46193</v>
      </c>
      <c r="D9" s="447">
        <f t="shared" si="0"/>
        <v>0</v>
      </c>
      <c r="E9" s="447">
        <f t="shared" si="0"/>
        <v>0</v>
      </c>
      <c r="F9" s="447">
        <f t="shared" si="0"/>
        <v>0</v>
      </c>
      <c r="G9" s="447">
        <f t="shared" si="0"/>
        <v>0</v>
      </c>
      <c r="H9" s="447">
        <f t="shared" si="0"/>
        <v>0</v>
      </c>
      <c r="I9" s="447">
        <f t="shared" si="0"/>
        <v>0</v>
      </c>
      <c r="J9" s="447">
        <f t="shared" si="0"/>
        <v>0</v>
      </c>
      <c r="K9" s="447">
        <f t="shared" si="0"/>
        <v>0</v>
      </c>
      <c r="L9" s="447">
        <f t="shared" si="0"/>
        <v>0</v>
      </c>
      <c r="M9" s="447">
        <f t="shared" si="0"/>
        <v>0</v>
      </c>
      <c r="N9" s="447">
        <f t="shared" si="0"/>
        <v>0</v>
      </c>
      <c r="O9" s="447">
        <f t="shared" si="0"/>
        <v>0</v>
      </c>
      <c r="P9" s="447">
        <f t="shared" si="0"/>
        <v>0</v>
      </c>
      <c r="Q9" s="447">
        <f t="shared" si="0"/>
        <v>0</v>
      </c>
      <c r="R9" s="447">
        <f t="shared" si="0"/>
        <v>46193</v>
      </c>
    </row>
    <row r="10" spans="1:18" ht="11.25">
      <c r="A10" s="143" t="s">
        <v>816</v>
      </c>
      <c r="B10" s="143">
        <v>283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>
        <f>SUM(C10:P10)</f>
        <v>0</v>
      </c>
    </row>
    <row r="11" spans="1:18" ht="11.25">
      <c r="A11" s="143" t="s">
        <v>416</v>
      </c>
      <c r="B11" s="143">
        <v>239</v>
      </c>
      <c r="C11" s="143">
        <v>84959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>
        <f aca="true" t="shared" si="1" ref="R11:R16">SUM(C11:Q11)</f>
        <v>84959</v>
      </c>
    </row>
    <row r="12" spans="1:18" ht="11.25">
      <c r="A12" s="143" t="s">
        <v>434</v>
      </c>
      <c r="B12" s="143">
        <v>282</v>
      </c>
      <c r="C12" s="143">
        <v>97423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>
        <f t="shared" si="1"/>
        <v>97423</v>
      </c>
    </row>
    <row r="13" spans="1:18" ht="11.25">
      <c r="A13" s="143" t="s">
        <v>528</v>
      </c>
      <c r="B13" s="143">
        <v>284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>
        <f t="shared" si="1"/>
        <v>0</v>
      </c>
    </row>
    <row r="14" spans="1:18" ht="11.25">
      <c r="A14" s="447" t="s">
        <v>417</v>
      </c>
      <c r="B14" s="447"/>
      <c r="C14" s="447">
        <f>SUM(C10:C13)</f>
        <v>182382</v>
      </c>
      <c r="D14" s="447">
        <f aca="true" t="shared" si="2" ref="D14:Q14">SUM(D11:D13)</f>
        <v>0</v>
      </c>
      <c r="E14" s="447">
        <f t="shared" si="2"/>
        <v>0</v>
      </c>
      <c r="F14" s="447">
        <f t="shared" si="2"/>
        <v>0</v>
      </c>
      <c r="G14" s="447">
        <f t="shared" si="2"/>
        <v>0</v>
      </c>
      <c r="H14" s="447">
        <f t="shared" si="2"/>
        <v>0</v>
      </c>
      <c r="I14" s="447">
        <f t="shared" si="2"/>
        <v>0</v>
      </c>
      <c r="J14" s="447">
        <f t="shared" si="2"/>
        <v>0</v>
      </c>
      <c r="K14" s="447">
        <f t="shared" si="2"/>
        <v>0</v>
      </c>
      <c r="L14" s="447">
        <f t="shared" si="2"/>
        <v>0</v>
      </c>
      <c r="M14" s="447">
        <f t="shared" si="2"/>
        <v>0</v>
      </c>
      <c r="N14" s="447">
        <f t="shared" si="2"/>
        <v>0</v>
      </c>
      <c r="O14" s="447">
        <f t="shared" si="2"/>
        <v>0</v>
      </c>
      <c r="P14" s="447">
        <f t="shared" si="2"/>
        <v>0</v>
      </c>
      <c r="Q14" s="447">
        <f t="shared" si="2"/>
        <v>0</v>
      </c>
      <c r="R14" s="447">
        <f t="shared" si="1"/>
        <v>182382</v>
      </c>
    </row>
    <row r="15" spans="1:18" ht="11.25">
      <c r="A15" s="143" t="s">
        <v>418</v>
      </c>
      <c r="B15" s="143">
        <v>311</v>
      </c>
      <c r="C15" s="143">
        <v>1054</v>
      </c>
      <c r="D15" s="143"/>
      <c r="E15" s="143">
        <v>6889</v>
      </c>
      <c r="F15" s="143">
        <v>8448</v>
      </c>
      <c r="G15" s="143">
        <v>3525</v>
      </c>
      <c r="H15" s="143">
        <v>7501</v>
      </c>
      <c r="I15" s="143">
        <v>11049</v>
      </c>
      <c r="J15" s="143"/>
      <c r="K15" s="143"/>
      <c r="L15" s="143"/>
      <c r="M15" s="143"/>
      <c r="N15" s="143"/>
      <c r="O15" s="143"/>
      <c r="P15" s="143"/>
      <c r="Q15" s="143"/>
      <c r="R15" s="143">
        <f t="shared" si="1"/>
        <v>38466</v>
      </c>
    </row>
    <row r="16" spans="1:18" ht="11.25">
      <c r="A16" s="143" t="s">
        <v>436</v>
      </c>
      <c r="B16" s="143">
        <v>322</v>
      </c>
      <c r="C16" s="143">
        <v>18736</v>
      </c>
      <c r="D16" s="143"/>
      <c r="E16" s="143"/>
      <c r="F16" s="143"/>
      <c r="G16" s="143"/>
      <c r="H16" s="143"/>
      <c r="I16" s="143"/>
      <c r="J16" s="143"/>
      <c r="K16" s="143">
        <v>16285</v>
      </c>
      <c r="L16" s="143">
        <v>12702</v>
      </c>
      <c r="M16" s="143">
        <v>10552</v>
      </c>
      <c r="N16" s="143">
        <v>8975</v>
      </c>
      <c r="O16" s="143">
        <v>12189</v>
      </c>
      <c r="P16" s="143">
        <v>15581</v>
      </c>
      <c r="Q16" s="143"/>
      <c r="R16" s="143">
        <f t="shared" si="1"/>
        <v>95020</v>
      </c>
    </row>
    <row r="17" spans="1:18" ht="11.25">
      <c r="A17" s="143" t="s">
        <v>817</v>
      </c>
      <c r="B17" s="143">
        <v>326</v>
      </c>
      <c r="C17" s="448"/>
      <c r="D17" s="448"/>
      <c r="E17" s="448"/>
      <c r="F17" s="448"/>
      <c r="G17" s="448"/>
      <c r="H17" s="448"/>
      <c r="I17" s="448"/>
      <c r="J17" s="448"/>
      <c r="K17" s="448">
        <v>16164</v>
      </c>
      <c r="L17" s="448">
        <v>4766</v>
      </c>
      <c r="M17" s="448"/>
      <c r="N17" s="448"/>
      <c r="O17" s="448"/>
      <c r="P17" s="448"/>
      <c r="Q17" s="448"/>
      <c r="R17" s="143">
        <f aca="true" t="shared" si="3" ref="R17:R24">SUM(C17:Q17)</f>
        <v>20930</v>
      </c>
    </row>
    <row r="18" spans="1:18" ht="11.25">
      <c r="A18" s="143" t="s">
        <v>818</v>
      </c>
      <c r="B18" s="143">
        <v>337</v>
      </c>
      <c r="C18" s="143">
        <v>7639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>
        <f t="shared" si="3"/>
        <v>7639</v>
      </c>
    </row>
    <row r="19" spans="1:18" ht="11.25">
      <c r="A19" s="143" t="s">
        <v>819</v>
      </c>
      <c r="B19" s="143">
        <v>321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>
        <v>66546</v>
      </c>
      <c r="R19" s="143">
        <f t="shared" si="3"/>
        <v>66546</v>
      </c>
    </row>
    <row r="20" spans="1:18" ht="11.25">
      <c r="A20" s="143" t="s">
        <v>496</v>
      </c>
      <c r="B20" s="449">
        <v>388</v>
      </c>
      <c r="C20" s="143"/>
      <c r="D20" s="143"/>
      <c r="E20" s="143"/>
      <c r="F20" s="143"/>
      <c r="G20" s="143"/>
      <c r="H20" s="143"/>
      <c r="I20" s="143"/>
      <c r="J20" s="143"/>
      <c r="K20" s="143">
        <v>25089</v>
      </c>
      <c r="L20" s="143">
        <v>18849</v>
      </c>
      <c r="M20" s="143">
        <v>31980</v>
      </c>
      <c r="N20" s="143">
        <v>18720</v>
      </c>
      <c r="O20" s="143">
        <v>13650</v>
      </c>
      <c r="P20" s="143">
        <v>14949</v>
      </c>
      <c r="Q20" s="143"/>
      <c r="R20" s="143">
        <f t="shared" si="3"/>
        <v>123237</v>
      </c>
    </row>
    <row r="21" spans="1:18" ht="11.25">
      <c r="A21" s="143" t="s">
        <v>820</v>
      </c>
      <c r="B21" s="143">
        <v>389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>
        <f t="shared" si="3"/>
        <v>0</v>
      </c>
    </row>
    <row r="22" spans="1:18" ht="11.25">
      <c r="A22" s="447" t="s">
        <v>419</v>
      </c>
      <c r="B22" s="447"/>
      <c r="C22" s="447">
        <f aca="true" t="shared" si="4" ref="C22:Q22">SUM(C15:C21)</f>
        <v>27429</v>
      </c>
      <c r="D22" s="447">
        <f t="shared" si="4"/>
        <v>0</v>
      </c>
      <c r="E22" s="447">
        <f t="shared" si="4"/>
        <v>6889</v>
      </c>
      <c r="F22" s="447">
        <f t="shared" si="4"/>
        <v>8448</v>
      </c>
      <c r="G22" s="447">
        <f t="shared" si="4"/>
        <v>3525</v>
      </c>
      <c r="H22" s="447">
        <f t="shared" si="4"/>
        <v>7501</v>
      </c>
      <c r="I22" s="447">
        <f t="shared" si="4"/>
        <v>11049</v>
      </c>
      <c r="J22" s="447">
        <f t="shared" si="4"/>
        <v>0</v>
      </c>
      <c r="K22" s="447">
        <f t="shared" si="4"/>
        <v>57538</v>
      </c>
      <c r="L22" s="447">
        <f t="shared" si="4"/>
        <v>36317</v>
      </c>
      <c r="M22" s="447">
        <f t="shared" si="4"/>
        <v>42532</v>
      </c>
      <c r="N22" s="447">
        <f t="shared" si="4"/>
        <v>27695</v>
      </c>
      <c r="O22" s="447">
        <f t="shared" si="4"/>
        <v>25839</v>
      </c>
      <c r="P22" s="447">
        <f t="shared" si="4"/>
        <v>30530</v>
      </c>
      <c r="Q22" s="447">
        <f t="shared" si="4"/>
        <v>66546</v>
      </c>
      <c r="R22" s="447">
        <f t="shared" si="3"/>
        <v>351838</v>
      </c>
    </row>
    <row r="23" spans="1:18" ht="11.25">
      <c r="A23" s="143" t="s">
        <v>420</v>
      </c>
      <c r="B23" s="143">
        <v>431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>
        <f t="shared" si="3"/>
        <v>0</v>
      </c>
    </row>
    <row r="24" spans="1:18" ht="11.25">
      <c r="A24" s="143" t="s">
        <v>821</v>
      </c>
      <c r="B24" s="143">
        <v>437</v>
      </c>
      <c r="C24" s="143">
        <v>5775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>
        <f t="shared" si="3"/>
        <v>5775</v>
      </c>
    </row>
    <row r="25" spans="1:18" ht="11.25">
      <c r="A25" s="143" t="s">
        <v>422</v>
      </c>
      <c r="B25" s="143">
        <v>469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>
        <f>SUM(C25:P25)</f>
        <v>0</v>
      </c>
    </row>
    <row r="26" spans="1:18" ht="11.25">
      <c r="A26" s="447" t="s">
        <v>423</v>
      </c>
      <c r="B26" s="447"/>
      <c r="C26" s="447">
        <f aca="true" t="shared" si="5" ref="C26:R26">SUM(C23:C25)</f>
        <v>5775</v>
      </c>
      <c r="D26" s="447">
        <f t="shared" si="5"/>
        <v>0</v>
      </c>
      <c r="E26" s="447">
        <f t="shared" si="5"/>
        <v>0</v>
      </c>
      <c r="F26" s="447">
        <f t="shared" si="5"/>
        <v>0</v>
      </c>
      <c r="G26" s="447">
        <f t="shared" si="5"/>
        <v>0</v>
      </c>
      <c r="H26" s="447">
        <f t="shared" si="5"/>
        <v>0</v>
      </c>
      <c r="I26" s="447">
        <f t="shared" si="5"/>
        <v>0</v>
      </c>
      <c r="J26" s="447">
        <f t="shared" si="5"/>
        <v>0</v>
      </c>
      <c r="K26" s="447">
        <f t="shared" si="5"/>
        <v>0</v>
      </c>
      <c r="L26" s="447">
        <f t="shared" si="5"/>
        <v>0</v>
      </c>
      <c r="M26" s="447">
        <f t="shared" si="5"/>
        <v>0</v>
      </c>
      <c r="N26" s="447">
        <f t="shared" si="5"/>
        <v>0</v>
      </c>
      <c r="O26" s="447">
        <f t="shared" si="5"/>
        <v>0</v>
      </c>
      <c r="P26" s="447">
        <f t="shared" si="5"/>
        <v>0</v>
      </c>
      <c r="Q26" s="447">
        <f t="shared" si="5"/>
        <v>0</v>
      </c>
      <c r="R26" s="447">
        <f t="shared" si="5"/>
        <v>5775</v>
      </c>
    </row>
    <row r="27" spans="1:18" ht="11.25">
      <c r="A27" s="143" t="s">
        <v>438</v>
      </c>
      <c r="B27" s="143">
        <v>589</v>
      </c>
      <c r="C27" s="143">
        <v>54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>
        <f>SUM(C27:P27)</f>
        <v>54</v>
      </c>
    </row>
    <row r="28" spans="1:18" ht="11.25">
      <c r="A28" s="143" t="s">
        <v>822</v>
      </c>
      <c r="B28" s="143">
        <v>532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>
        <f>SUM(C28:P28)</f>
        <v>0</v>
      </c>
    </row>
    <row r="29" spans="1:18" ht="11.25">
      <c r="A29" s="143" t="s">
        <v>439</v>
      </c>
      <c r="B29" s="143">
        <v>540</v>
      </c>
      <c r="C29" s="143">
        <v>423352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>
        <f>SUM(C29:P29)</f>
        <v>423352</v>
      </c>
    </row>
    <row r="30" spans="1:18" ht="11.25">
      <c r="A30" s="447" t="s">
        <v>424</v>
      </c>
      <c r="B30" s="447"/>
      <c r="C30" s="447">
        <f aca="true" t="shared" si="6" ref="C30:R30">SUM(C27:C29)</f>
        <v>423406</v>
      </c>
      <c r="D30" s="447">
        <f t="shared" si="6"/>
        <v>0</v>
      </c>
      <c r="E30" s="447">
        <f t="shared" si="6"/>
        <v>0</v>
      </c>
      <c r="F30" s="447">
        <f t="shared" si="6"/>
        <v>0</v>
      </c>
      <c r="G30" s="447">
        <f t="shared" si="6"/>
        <v>0</v>
      </c>
      <c r="H30" s="447">
        <f t="shared" si="6"/>
        <v>0</v>
      </c>
      <c r="I30" s="447">
        <f t="shared" si="6"/>
        <v>0</v>
      </c>
      <c r="J30" s="447">
        <f t="shared" si="6"/>
        <v>0</v>
      </c>
      <c r="K30" s="447">
        <f t="shared" si="6"/>
        <v>0</v>
      </c>
      <c r="L30" s="447">
        <f t="shared" si="6"/>
        <v>0</v>
      </c>
      <c r="M30" s="447">
        <f t="shared" si="6"/>
        <v>0</v>
      </c>
      <c r="N30" s="447">
        <f t="shared" si="6"/>
        <v>0</v>
      </c>
      <c r="O30" s="447">
        <f t="shared" si="6"/>
        <v>0</v>
      </c>
      <c r="P30" s="447">
        <f t="shared" si="6"/>
        <v>0</v>
      </c>
      <c r="Q30" s="447">
        <f t="shared" si="6"/>
        <v>0</v>
      </c>
      <c r="R30" s="447">
        <f t="shared" si="6"/>
        <v>423406</v>
      </c>
    </row>
    <row r="31" spans="1:18" ht="11.25">
      <c r="A31" s="143" t="s">
        <v>425</v>
      </c>
      <c r="B31" s="143">
        <v>713</v>
      </c>
      <c r="C31" s="143">
        <v>322</v>
      </c>
      <c r="D31" s="143">
        <v>54</v>
      </c>
      <c r="E31" s="143">
        <v>50</v>
      </c>
      <c r="F31" s="143"/>
      <c r="G31" s="143"/>
      <c r="H31" s="143"/>
      <c r="I31" s="143">
        <v>44</v>
      </c>
      <c r="J31" s="143"/>
      <c r="K31" s="143">
        <v>1707</v>
      </c>
      <c r="L31" s="143">
        <v>1011</v>
      </c>
      <c r="M31" s="143">
        <v>1002</v>
      </c>
      <c r="N31" s="143">
        <v>924</v>
      </c>
      <c r="O31" s="143">
        <v>565</v>
      </c>
      <c r="P31" s="143">
        <v>420</v>
      </c>
      <c r="Q31" s="143">
        <v>312</v>
      </c>
      <c r="R31" s="143">
        <f>SUM(C31:Q31)</f>
        <v>6411</v>
      </c>
    </row>
    <row r="32" spans="1:18" ht="11.25">
      <c r="A32" s="143" t="s">
        <v>427</v>
      </c>
      <c r="B32" s="143">
        <v>739</v>
      </c>
      <c r="C32" s="143"/>
      <c r="D32" s="143"/>
      <c r="E32" s="143"/>
      <c r="F32" s="143"/>
      <c r="G32" s="143"/>
      <c r="H32" s="143"/>
      <c r="I32" s="143"/>
      <c r="J32" s="143">
        <v>4840</v>
      </c>
      <c r="K32" s="143"/>
      <c r="L32" s="143"/>
      <c r="M32" s="143"/>
      <c r="N32" s="143"/>
      <c r="O32" s="143"/>
      <c r="P32" s="143"/>
      <c r="Q32" s="143"/>
      <c r="R32" s="143">
        <f>SUM(C32:Q32)</f>
        <v>4840</v>
      </c>
    </row>
    <row r="33" spans="1:18" ht="11.25">
      <c r="A33" s="447" t="s">
        <v>428</v>
      </c>
      <c r="B33" s="447"/>
      <c r="C33" s="447">
        <f aca="true" t="shared" si="7" ref="C33:R33">SUM(C31:C32)</f>
        <v>322</v>
      </c>
      <c r="D33" s="447">
        <f t="shared" si="7"/>
        <v>54</v>
      </c>
      <c r="E33" s="447">
        <f t="shared" si="7"/>
        <v>50</v>
      </c>
      <c r="F33" s="447">
        <f t="shared" si="7"/>
        <v>0</v>
      </c>
      <c r="G33" s="447">
        <f t="shared" si="7"/>
        <v>0</v>
      </c>
      <c r="H33" s="447">
        <f t="shared" si="7"/>
        <v>0</v>
      </c>
      <c r="I33" s="447">
        <f t="shared" si="7"/>
        <v>44</v>
      </c>
      <c r="J33" s="447">
        <f t="shared" si="7"/>
        <v>4840</v>
      </c>
      <c r="K33" s="447">
        <f t="shared" si="7"/>
        <v>1707</v>
      </c>
      <c r="L33" s="447">
        <f t="shared" si="7"/>
        <v>1011</v>
      </c>
      <c r="M33" s="447">
        <f t="shared" si="7"/>
        <v>1002</v>
      </c>
      <c r="N33" s="447">
        <f t="shared" si="7"/>
        <v>924</v>
      </c>
      <c r="O33" s="447">
        <f t="shared" si="7"/>
        <v>565</v>
      </c>
      <c r="P33" s="447">
        <f t="shared" si="7"/>
        <v>420</v>
      </c>
      <c r="Q33" s="447">
        <f t="shared" si="7"/>
        <v>312</v>
      </c>
      <c r="R33" s="447">
        <f t="shared" si="7"/>
        <v>11251</v>
      </c>
    </row>
    <row r="34" spans="1:18" ht="11.25">
      <c r="A34" s="143" t="s">
        <v>429</v>
      </c>
      <c r="B34" s="143">
        <v>898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>
        <f>SUM(C34:Q34)</f>
        <v>0</v>
      </c>
    </row>
    <row r="35" spans="1:18" ht="11.25">
      <c r="A35" s="447" t="s">
        <v>430</v>
      </c>
      <c r="B35" s="447"/>
      <c r="C35" s="447">
        <f aca="true" t="shared" si="8" ref="C35:R35">SUM(C34:C34)</f>
        <v>0</v>
      </c>
      <c r="D35" s="447">
        <f t="shared" si="8"/>
        <v>0</v>
      </c>
      <c r="E35" s="447">
        <f t="shared" si="8"/>
        <v>0</v>
      </c>
      <c r="F35" s="447">
        <f t="shared" si="8"/>
        <v>0</v>
      </c>
      <c r="G35" s="447">
        <f t="shared" si="8"/>
        <v>0</v>
      </c>
      <c r="H35" s="447">
        <f t="shared" si="8"/>
        <v>0</v>
      </c>
      <c r="I35" s="447">
        <f t="shared" si="8"/>
        <v>0</v>
      </c>
      <c r="J35" s="447">
        <f t="shared" si="8"/>
        <v>0</v>
      </c>
      <c r="K35" s="447">
        <f t="shared" si="8"/>
        <v>0</v>
      </c>
      <c r="L35" s="447">
        <f t="shared" si="8"/>
        <v>0</v>
      </c>
      <c r="M35" s="447">
        <f t="shared" si="8"/>
        <v>0</v>
      </c>
      <c r="N35" s="447">
        <f t="shared" si="8"/>
        <v>0</v>
      </c>
      <c r="O35" s="447">
        <f t="shared" si="8"/>
        <v>0</v>
      </c>
      <c r="P35" s="447">
        <f t="shared" si="8"/>
        <v>0</v>
      </c>
      <c r="Q35" s="447">
        <f t="shared" si="8"/>
        <v>0</v>
      </c>
      <c r="R35" s="447">
        <f t="shared" si="8"/>
        <v>0</v>
      </c>
    </row>
    <row r="36" spans="1:18" ht="11.25">
      <c r="A36" s="450" t="s">
        <v>431</v>
      </c>
      <c r="B36" s="450"/>
      <c r="C36" s="450">
        <f aca="true" t="shared" si="9" ref="C36:R36">C9+C14+C22+C26+C30+C33+C35</f>
        <v>685507</v>
      </c>
      <c r="D36" s="450">
        <f t="shared" si="9"/>
        <v>54</v>
      </c>
      <c r="E36" s="450">
        <f t="shared" si="9"/>
        <v>6939</v>
      </c>
      <c r="F36" s="450">
        <f t="shared" si="9"/>
        <v>8448</v>
      </c>
      <c r="G36" s="450">
        <f t="shared" si="9"/>
        <v>3525</v>
      </c>
      <c r="H36" s="450">
        <f t="shared" si="9"/>
        <v>7501</v>
      </c>
      <c r="I36" s="450">
        <f t="shared" si="9"/>
        <v>11093</v>
      </c>
      <c r="J36" s="450">
        <f t="shared" si="9"/>
        <v>4840</v>
      </c>
      <c r="K36" s="450">
        <f t="shared" si="9"/>
        <v>59245</v>
      </c>
      <c r="L36" s="450">
        <f t="shared" si="9"/>
        <v>37328</v>
      </c>
      <c r="M36" s="450">
        <f t="shared" si="9"/>
        <v>43534</v>
      </c>
      <c r="N36" s="450">
        <f t="shared" si="9"/>
        <v>28619</v>
      </c>
      <c r="O36" s="450">
        <f t="shared" si="9"/>
        <v>26404</v>
      </c>
      <c r="P36" s="450">
        <f t="shared" si="9"/>
        <v>30950</v>
      </c>
      <c r="Q36" s="450">
        <f t="shared" si="9"/>
        <v>66858</v>
      </c>
      <c r="R36" s="450">
        <f t="shared" si="9"/>
        <v>1020845</v>
      </c>
    </row>
    <row r="40" spans="2:10" ht="12">
      <c r="B40" s="186" t="s">
        <v>823</v>
      </c>
      <c r="J40" s="186" t="s">
        <v>824</v>
      </c>
    </row>
    <row r="41" spans="2:10" ht="12">
      <c r="B41" s="186" t="s">
        <v>825</v>
      </c>
      <c r="J41" s="186" t="s">
        <v>826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A4" sqref="A4"/>
    </sheetView>
  </sheetViews>
  <sheetFormatPr defaultColWidth="9.140625" defaultRowHeight="12"/>
  <cols>
    <col min="1" max="1" width="32.7109375" style="0" customWidth="1"/>
    <col min="2" max="2" width="5.7109375" style="0" customWidth="1"/>
    <col min="3" max="3" width="9.421875" style="0" customWidth="1"/>
    <col min="4" max="4" width="6.8515625" style="0" customWidth="1"/>
    <col min="5" max="5" width="7.140625" style="0" customWidth="1"/>
    <col min="6" max="6" width="9.00390625" style="0" customWidth="1"/>
    <col min="7" max="7" width="9.140625" style="0" customWidth="1"/>
    <col min="8" max="8" width="9.00390625" style="0" customWidth="1"/>
    <col min="9" max="9" width="30.140625" style="0" customWidth="1"/>
    <col min="10" max="10" width="5.421875" style="0" customWidth="1"/>
    <col min="11" max="11" width="8.140625" style="0" customWidth="1"/>
    <col min="12" max="12" width="8.8515625" style="0" customWidth="1"/>
    <col min="13" max="13" width="8.140625" style="0" customWidth="1"/>
    <col min="14" max="14" width="10.00390625" style="0" customWidth="1"/>
    <col min="15" max="15" width="10.28125" style="0" customWidth="1"/>
    <col min="16" max="16" width="10.00390625" style="0" customWidth="1"/>
  </cols>
  <sheetData>
    <row r="1" spans="1:16" s="1" customFormat="1" ht="14.25">
      <c r="A1" s="512" t="s">
        <v>280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5:16" s="5" customFormat="1" ht="15">
      <c r="E2" s="6"/>
      <c r="F2" s="6"/>
      <c r="G2" s="6"/>
      <c r="P2" s="158" t="s">
        <v>259</v>
      </c>
    </row>
    <row r="3" spans="1:17" s="5" customFormat="1" ht="15">
      <c r="A3" s="512" t="s">
        <v>255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18"/>
    </row>
    <row r="4" spans="1:11" s="5" customFormat="1" ht="15">
      <c r="A4" s="31"/>
      <c r="K4" s="12"/>
    </row>
    <row r="5" spans="1:17" s="5" customFormat="1" ht="15">
      <c r="A5" s="512" t="s">
        <v>602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18"/>
    </row>
    <row r="6" s="5" customFormat="1" ht="15"/>
    <row r="7" spans="1:16" s="5" customFormat="1" ht="15">
      <c r="A7" s="522" t="s">
        <v>226</v>
      </c>
      <c r="B7" s="518" t="s">
        <v>133</v>
      </c>
      <c r="C7" s="519" t="s">
        <v>227</v>
      </c>
      <c r="D7" s="519"/>
      <c r="E7" s="520"/>
      <c r="F7" s="20" t="s">
        <v>13</v>
      </c>
      <c r="G7" s="44" t="s">
        <v>15</v>
      </c>
      <c r="H7" s="521" t="s">
        <v>116</v>
      </c>
      <c r="I7" s="522" t="s">
        <v>228</v>
      </c>
      <c r="J7" s="518" t="s">
        <v>133</v>
      </c>
      <c r="K7" s="519" t="s">
        <v>227</v>
      </c>
      <c r="L7" s="519"/>
      <c r="M7" s="520"/>
      <c r="N7" s="20" t="s">
        <v>13</v>
      </c>
      <c r="O7" s="44" t="s">
        <v>15</v>
      </c>
      <c r="P7" s="521" t="s">
        <v>116</v>
      </c>
    </row>
    <row r="8" spans="1:16" s="5" customFormat="1" ht="15">
      <c r="A8" s="522"/>
      <c r="B8" s="518"/>
      <c r="C8" s="288">
        <v>0.91</v>
      </c>
      <c r="D8" s="288">
        <v>0.09</v>
      </c>
      <c r="E8" s="289">
        <v>1</v>
      </c>
      <c r="F8" s="124"/>
      <c r="G8" s="45"/>
      <c r="H8" s="521"/>
      <c r="I8" s="522"/>
      <c r="J8" s="518"/>
      <c r="K8" s="286">
        <v>0.91</v>
      </c>
      <c r="L8" s="286">
        <v>0.09</v>
      </c>
      <c r="M8" s="287">
        <v>1</v>
      </c>
      <c r="N8" s="21"/>
      <c r="O8" s="45"/>
      <c r="P8" s="521"/>
    </row>
    <row r="9" spans="1:16" s="5" customFormat="1" ht="15">
      <c r="A9" s="19" t="s">
        <v>394</v>
      </c>
      <c r="B9" s="122" t="s">
        <v>335</v>
      </c>
      <c r="C9" s="119"/>
      <c r="D9" s="119"/>
      <c r="E9" s="119"/>
      <c r="F9" s="120">
        <v>597</v>
      </c>
      <c r="G9" s="120"/>
      <c r="H9" s="119">
        <f>SUM(C9:G9)</f>
        <v>597</v>
      </c>
      <c r="I9" s="46" t="s">
        <v>229</v>
      </c>
      <c r="J9" s="46" t="s">
        <v>127</v>
      </c>
      <c r="K9" s="19"/>
      <c r="L9" s="19"/>
      <c r="M9" s="19"/>
      <c r="N9" s="204">
        <v>352</v>
      </c>
      <c r="O9" s="204">
        <v>25</v>
      </c>
      <c r="P9" s="119">
        <f>SUM(K9:O9)</f>
        <v>377</v>
      </c>
    </row>
    <row r="10" spans="1:16" s="5" customFormat="1" ht="15">
      <c r="A10" s="19" t="s">
        <v>215</v>
      </c>
      <c r="B10" s="122" t="s">
        <v>223</v>
      </c>
      <c r="C10" s="119"/>
      <c r="D10" s="119"/>
      <c r="E10" s="119"/>
      <c r="F10" s="203"/>
      <c r="G10" s="119"/>
      <c r="H10" s="119">
        <f>SUM(C10:G10)</f>
        <v>0</v>
      </c>
      <c r="I10" s="46" t="s">
        <v>254</v>
      </c>
      <c r="J10" s="46" t="s">
        <v>125</v>
      </c>
      <c r="K10" s="119"/>
      <c r="L10" s="119"/>
      <c r="M10" s="119"/>
      <c r="N10" s="119"/>
      <c r="O10" s="119"/>
      <c r="P10" s="119">
        <f>SUM(K10:O10)</f>
        <v>0</v>
      </c>
    </row>
    <row r="11" spans="1:16" s="5" customFormat="1" ht="15">
      <c r="A11" s="19" t="s">
        <v>230</v>
      </c>
      <c r="B11" s="122" t="s">
        <v>224</v>
      </c>
      <c r="C11" s="119"/>
      <c r="D11" s="119"/>
      <c r="E11" s="119"/>
      <c r="F11" s="203"/>
      <c r="G11" s="119"/>
      <c r="H11" s="119">
        <f>SUM(C11:G11)</f>
        <v>0</v>
      </c>
      <c r="I11" s="46" t="s">
        <v>231</v>
      </c>
      <c r="J11" s="46" t="s">
        <v>128</v>
      </c>
      <c r="K11" s="119"/>
      <c r="L11" s="119"/>
      <c r="M11" s="119"/>
      <c r="N11" s="119"/>
      <c r="O11" s="119"/>
      <c r="P11" s="119">
        <f aca="true" t="shared" si="0" ref="P11:P29">SUM(K11:O11)</f>
        <v>0</v>
      </c>
    </row>
    <row r="12" spans="1:16" s="5" customFormat="1" ht="15">
      <c r="A12" s="19" t="s">
        <v>276</v>
      </c>
      <c r="B12" s="122" t="s">
        <v>225</v>
      </c>
      <c r="C12" s="119"/>
      <c r="D12" s="119"/>
      <c r="E12" s="119"/>
      <c r="F12" s="203"/>
      <c r="G12" s="119"/>
      <c r="H12" s="119">
        <f>SUM(C12:G12)</f>
        <v>0</v>
      </c>
      <c r="I12" s="46" t="s">
        <v>232</v>
      </c>
      <c r="J12" s="46" t="s">
        <v>129</v>
      </c>
      <c r="K12" s="119"/>
      <c r="L12" s="119"/>
      <c r="M12" s="119"/>
      <c r="N12" s="119"/>
      <c r="O12" s="119"/>
      <c r="P12" s="119">
        <f t="shared" si="0"/>
        <v>0</v>
      </c>
    </row>
    <row r="13" spans="1:16" s="5" customFormat="1" ht="15">
      <c r="A13" s="19" t="s">
        <v>216</v>
      </c>
      <c r="B13" s="122" t="s">
        <v>217</v>
      </c>
      <c r="C13" s="119"/>
      <c r="D13" s="119"/>
      <c r="E13" s="119"/>
      <c r="F13" s="203"/>
      <c r="G13" s="119"/>
      <c r="H13" s="119">
        <f aca="true" t="shared" si="1" ref="H13:H27">SUM(C13:G13)</f>
        <v>0</v>
      </c>
      <c r="I13" s="46" t="s">
        <v>234</v>
      </c>
      <c r="J13" s="46" t="s">
        <v>235</v>
      </c>
      <c r="K13" s="119"/>
      <c r="L13" s="119"/>
      <c r="M13" s="119"/>
      <c r="N13" s="119"/>
      <c r="O13" s="119"/>
      <c r="P13" s="119">
        <f t="shared" si="0"/>
        <v>0</v>
      </c>
    </row>
    <row r="14" spans="1:16" s="5" customFormat="1" ht="15">
      <c r="A14" s="19" t="s">
        <v>233</v>
      </c>
      <c r="B14" s="122" t="s">
        <v>218</v>
      </c>
      <c r="C14" s="119"/>
      <c r="D14" s="119"/>
      <c r="E14" s="119"/>
      <c r="F14" s="203"/>
      <c r="G14" s="119"/>
      <c r="H14" s="119">
        <f t="shared" si="1"/>
        <v>0</v>
      </c>
      <c r="I14" s="46" t="s">
        <v>237</v>
      </c>
      <c r="J14" s="46" t="s">
        <v>237</v>
      </c>
      <c r="K14" s="119"/>
      <c r="L14" s="119"/>
      <c r="M14" s="119"/>
      <c r="N14" s="119"/>
      <c r="O14" s="119"/>
      <c r="P14" s="119">
        <f t="shared" si="0"/>
        <v>0</v>
      </c>
    </row>
    <row r="15" spans="1:16" s="5" customFormat="1" ht="15">
      <c r="A15" s="19" t="s">
        <v>236</v>
      </c>
      <c r="B15" s="122" t="s">
        <v>219</v>
      </c>
      <c r="C15" s="119"/>
      <c r="D15" s="119"/>
      <c r="E15" s="119"/>
      <c r="F15" s="246"/>
      <c r="G15" s="119"/>
      <c r="H15" s="119">
        <f t="shared" si="1"/>
        <v>0</v>
      </c>
      <c r="I15" s="46" t="s">
        <v>237</v>
      </c>
      <c r="J15" s="46" t="s">
        <v>237</v>
      </c>
      <c r="K15" s="119"/>
      <c r="L15" s="119"/>
      <c r="M15" s="119"/>
      <c r="N15" s="119"/>
      <c r="O15" s="119"/>
      <c r="P15" s="119">
        <f t="shared" si="0"/>
        <v>0</v>
      </c>
    </row>
    <row r="16" spans="1:16" s="5" customFormat="1" ht="15">
      <c r="A16" s="19" t="s">
        <v>238</v>
      </c>
      <c r="B16" s="122" t="s">
        <v>239</v>
      </c>
      <c r="C16" s="119"/>
      <c r="D16" s="119"/>
      <c r="E16" s="119"/>
      <c r="F16" s="203"/>
      <c r="G16" s="119"/>
      <c r="H16" s="119">
        <f t="shared" si="1"/>
        <v>0</v>
      </c>
      <c r="I16" s="46" t="s">
        <v>240</v>
      </c>
      <c r="J16" s="46" t="s">
        <v>130</v>
      </c>
      <c r="K16" s="119"/>
      <c r="L16" s="119"/>
      <c r="M16" s="119"/>
      <c r="N16" s="119"/>
      <c r="O16" s="119"/>
      <c r="P16" s="119">
        <f t="shared" si="0"/>
        <v>0</v>
      </c>
    </row>
    <row r="17" spans="1:16" s="5" customFormat="1" ht="15">
      <c r="A17" s="19" t="s">
        <v>277</v>
      </c>
      <c r="B17" s="122" t="s">
        <v>220</v>
      </c>
      <c r="C17" s="119"/>
      <c r="D17" s="119"/>
      <c r="E17" s="119"/>
      <c r="F17" s="203"/>
      <c r="G17" s="119"/>
      <c r="H17" s="119">
        <f t="shared" si="1"/>
        <v>0</v>
      </c>
      <c r="I17" s="47" t="s">
        <v>241</v>
      </c>
      <c r="J17" s="47"/>
      <c r="K17" s="123">
        <f>SUM(K9:K16)</f>
        <v>0</v>
      </c>
      <c r="L17" s="123">
        <f>SUM(L9:L16)</f>
        <v>0</v>
      </c>
      <c r="M17" s="123">
        <f>SUM(M9:M16)</f>
        <v>0</v>
      </c>
      <c r="N17" s="123">
        <f>SUM(N9:N16)</f>
        <v>352</v>
      </c>
      <c r="O17" s="123">
        <f>SUM(O9:O16)</f>
        <v>25</v>
      </c>
      <c r="P17" s="123">
        <f t="shared" si="0"/>
        <v>377</v>
      </c>
    </row>
    <row r="18" spans="1:16" s="5" customFormat="1" ht="15">
      <c r="A18" s="19" t="s">
        <v>221</v>
      </c>
      <c r="B18" s="122" t="s">
        <v>222</v>
      </c>
      <c r="C18" s="119"/>
      <c r="D18" s="119"/>
      <c r="E18" s="119"/>
      <c r="F18" s="203"/>
      <c r="G18" s="119"/>
      <c r="H18" s="119">
        <f t="shared" si="1"/>
        <v>0</v>
      </c>
      <c r="I18" s="46" t="s">
        <v>243</v>
      </c>
      <c r="J18" s="46" t="s">
        <v>244</v>
      </c>
      <c r="K18" s="119"/>
      <c r="L18" s="119"/>
      <c r="M18" s="119"/>
      <c r="N18" s="119"/>
      <c r="O18" s="119"/>
      <c r="P18" s="119">
        <f t="shared" si="0"/>
        <v>0</v>
      </c>
    </row>
    <row r="19" spans="1:16" s="5" customFormat="1" ht="15">
      <c r="A19" s="19" t="s">
        <v>299</v>
      </c>
      <c r="B19" s="122" t="s">
        <v>242</v>
      </c>
      <c r="C19" s="119"/>
      <c r="D19" s="119"/>
      <c r="E19" s="119"/>
      <c r="F19" s="203"/>
      <c r="G19" s="119"/>
      <c r="H19" s="119">
        <f t="shared" si="1"/>
        <v>0</v>
      </c>
      <c r="I19" s="46" t="s">
        <v>60</v>
      </c>
      <c r="J19" s="46" t="s">
        <v>523</v>
      </c>
      <c r="K19" s="119"/>
      <c r="L19" s="119"/>
      <c r="M19" s="119"/>
      <c r="N19" s="119"/>
      <c r="O19" s="119"/>
      <c r="P19" s="119">
        <f t="shared" si="0"/>
        <v>0</v>
      </c>
    </row>
    <row r="20" spans="1:16" s="5" customFormat="1" ht="15">
      <c r="A20" s="19" t="s">
        <v>300</v>
      </c>
      <c r="B20" s="122" t="s">
        <v>296</v>
      </c>
      <c r="C20" s="119"/>
      <c r="D20" s="119"/>
      <c r="E20" s="119"/>
      <c r="F20" s="119"/>
      <c r="G20" s="119"/>
      <c r="H20" s="119">
        <f t="shared" si="1"/>
        <v>0</v>
      </c>
      <c r="I20" s="46" t="s">
        <v>59</v>
      </c>
      <c r="J20" s="46" t="s">
        <v>58</v>
      </c>
      <c r="K20" s="125"/>
      <c r="L20" s="125"/>
      <c r="M20" s="125"/>
      <c r="N20" s="125"/>
      <c r="O20" s="125"/>
      <c r="P20" s="119">
        <f t="shared" si="0"/>
        <v>0</v>
      </c>
    </row>
    <row r="21" spans="1:16" s="5" customFormat="1" ht="15">
      <c r="A21" s="19" t="s">
        <v>304</v>
      </c>
      <c r="B21" s="122" t="s">
        <v>303</v>
      </c>
      <c r="C21" s="119"/>
      <c r="D21" s="119"/>
      <c r="E21" s="119"/>
      <c r="F21" s="119">
        <v>13555</v>
      </c>
      <c r="G21" s="119"/>
      <c r="H21" s="119">
        <f t="shared" si="1"/>
        <v>13555</v>
      </c>
      <c r="I21" s="46" t="s">
        <v>245</v>
      </c>
      <c r="J21" s="46" t="s">
        <v>121</v>
      </c>
      <c r="K21" s="125"/>
      <c r="L21" s="125"/>
      <c r="M21" s="125"/>
      <c r="N21" s="125">
        <v>1259931</v>
      </c>
      <c r="O21" s="125"/>
      <c r="P21" s="119">
        <f t="shared" si="0"/>
        <v>1259931</v>
      </c>
    </row>
    <row r="22" spans="1:16" s="5" customFormat="1" ht="15">
      <c r="A22" s="19" t="s">
        <v>301</v>
      </c>
      <c r="B22" s="122" t="s">
        <v>297</v>
      </c>
      <c r="C22" s="119"/>
      <c r="D22" s="119"/>
      <c r="E22" s="119"/>
      <c r="F22" s="203"/>
      <c r="G22" s="119"/>
      <c r="H22" s="119">
        <f t="shared" si="1"/>
        <v>0</v>
      </c>
      <c r="I22" s="46" t="s">
        <v>246</v>
      </c>
      <c r="J22" s="46" t="s">
        <v>122</v>
      </c>
      <c r="K22" s="125"/>
      <c r="L22" s="125"/>
      <c r="M22" s="125"/>
      <c r="N22" s="125"/>
      <c r="O22" s="125"/>
      <c r="P22" s="119">
        <f t="shared" si="0"/>
        <v>0</v>
      </c>
    </row>
    <row r="23" spans="1:18" s="5" customFormat="1" ht="15">
      <c r="A23" s="19" t="s">
        <v>302</v>
      </c>
      <c r="B23" s="122" t="s">
        <v>298</v>
      </c>
      <c r="C23" s="119"/>
      <c r="D23" s="119"/>
      <c r="E23" s="119"/>
      <c r="F23" s="203"/>
      <c r="G23" s="119"/>
      <c r="H23" s="119">
        <f t="shared" si="1"/>
        <v>0</v>
      </c>
      <c r="I23" s="46" t="s">
        <v>247</v>
      </c>
      <c r="J23" s="46" t="s">
        <v>248</v>
      </c>
      <c r="K23" s="125"/>
      <c r="L23" s="125"/>
      <c r="M23" s="125"/>
      <c r="N23" s="125"/>
      <c r="O23" s="125"/>
      <c r="P23" s="119">
        <f t="shared" si="0"/>
        <v>0</v>
      </c>
      <c r="R23" s="30"/>
    </row>
    <row r="24" spans="1:16" s="5" customFormat="1" ht="15">
      <c r="A24" s="19" t="s">
        <v>393</v>
      </c>
      <c r="B24" s="122" t="s">
        <v>350</v>
      </c>
      <c r="C24" s="119"/>
      <c r="D24" s="119"/>
      <c r="E24" s="119"/>
      <c r="F24" s="119">
        <v>1245779</v>
      </c>
      <c r="G24" s="119"/>
      <c r="H24" s="119">
        <f t="shared" si="1"/>
        <v>1245779</v>
      </c>
      <c r="I24" s="46" t="s">
        <v>249</v>
      </c>
      <c r="J24" s="46" t="s">
        <v>250</v>
      </c>
      <c r="K24" s="125"/>
      <c r="L24" s="125"/>
      <c r="M24" s="125"/>
      <c r="N24" s="125"/>
      <c r="O24" s="125"/>
      <c r="P24" s="119">
        <f t="shared" si="0"/>
        <v>0</v>
      </c>
    </row>
    <row r="25" spans="1:16" s="5" customFormat="1" ht="15">
      <c r="A25" s="19" t="s">
        <v>533</v>
      </c>
      <c r="B25" s="122" t="s">
        <v>534</v>
      </c>
      <c r="C25" s="119"/>
      <c r="D25" s="119"/>
      <c r="E25" s="119"/>
      <c r="F25" s="119"/>
      <c r="G25" s="119"/>
      <c r="H25" s="119">
        <f t="shared" si="1"/>
        <v>0</v>
      </c>
      <c r="I25" s="19" t="s">
        <v>391</v>
      </c>
      <c r="J25" s="46" t="s">
        <v>283</v>
      </c>
      <c r="K25" s="125"/>
      <c r="L25" s="125"/>
      <c r="M25" s="125"/>
      <c r="N25" s="125"/>
      <c r="O25" s="125"/>
      <c r="P25" s="119">
        <f t="shared" si="0"/>
        <v>0</v>
      </c>
    </row>
    <row r="26" spans="1:16" s="5" customFormat="1" ht="15">
      <c r="A26" s="46"/>
      <c r="B26" s="14"/>
      <c r="C26" s="119"/>
      <c r="D26" s="119"/>
      <c r="E26" s="119"/>
      <c r="F26" s="119"/>
      <c r="G26" s="119"/>
      <c r="H26" s="119">
        <f t="shared" si="1"/>
        <v>0</v>
      </c>
      <c r="I26" s="19" t="s">
        <v>251</v>
      </c>
      <c r="J26" s="46" t="s">
        <v>252</v>
      </c>
      <c r="K26" s="119"/>
      <c r="L26" s="119"/>
      <c r="M26" s="119"/>
      <c r="N26" s="119"/>
      <c r="O26" s="119"/>
      <c r="P26" s="119">
        <f t="shared" si="0"/>
        <v>0</v>
      </c>
    </row>
    <row r="27" spans="1:16" s="5" customFormat="1" ht="15">
      <c r="A27" s="22" t="s">
        <v>116</v>
      </c>
      <c r="B27" s="17"/>
      <c r="C27" s="123">
        <f>SUM(C9:C26)</f>
        <v>0</v>
      </c>
      <c r="D27" s="123">
        <f>SUM(D9:D26)</f>
        <v>0</v>
      </c>
      <c r="E27" s="123">
        <f>SUM(E9:E26)</f>
        <v>0</v>
      </c>
      <c r="F27" s="123">
        <f>SUM(F9:F26)</f>
        <v>1259931</v>
      </c>
      <c r="G27" s="123">
        <f>SUM(G9:G26)</f>
        <v>0</v>
      </c>
      <c r="H27" s="123">
        <f t="shared" si="1"/>
        <v>1259931</v>
      </c>
      <c r="I27" s="47" t="s">
        <v>253</v>
      </c>
      <c r="J27" s="47"/>
      <c r="K27" s="123">
        <f>SUM(K17:K26)</f>
        <v>0</v>
      </c>
      <c r="L27" s="123">
        <f>SUM(L17:L26)</f>
        <v>0</v>
      </c>
      <c r="M27" s="123">
        <f>SUM(M17:M26)</f>
        <v>0</v>
      </c>
      <c r="N27" s="123">
        <f>SUM(N17:N26)</f>
        <v>1260283</v>
      </c>
      <c r="O27" s="123">
        <f>SUM(O17:O26)</f>
        <v>25</v>
      </c>
      <c r="P27" s="123">
        <f t="shared" si="0"/>
        <v>1260308</v>
      </c>
    </row>
    <row r="28" spans="1:16" s="5" customFormat="1" ht="15">
      <c r="A28" s="19"/>
      <c r="B28" s="13"/>
      <c r="C28" s="119"/>
      <c r="D28" s="119"/>
      <c r="E28" s="119"/>
      <c r="F28" s="119"/>
      <c r="G28" s="119"/>
      <c r="H28" s="119"/>
      <c r="I28" s="46" t="s">
        <v>603</v>
      </c>
      <c r="J28" s="46" t="s">
        <v>123</v>
      </c>
      <c r="K28" s="119"/>
      <c r="L28" s="119"/>
      <c r="M28" s="119">
        <v>0</v>
      </c>
      <c r="N28" s="119">
        <v>1328645</v>
      </c>
      <c r="O28" s="119">
        <v>153</v>
      </c>
      <c r="P28" s="119">
        <f t="shared" si="0"/>
        <v>1328798</v>
      </c>
    </row>
    <row r="29" spans="1:16" s="5" customFormat="1" ht="15">
      <c r="A29" s="19"/>
      <c r="B29" s="13"/>
      <c r="C29" s="15"/>
      <c r="D29" s="15"/>
      <c r="E29" s="15"/>
      <c r="F29" s="15"/>
      <c r="G29" s="15"/>
      <c r="H29" s="15"/>
      <c r="I29" s="46" t="s">
        <v>604</v>
      </c>
      <c r="J29" s="46" t="s">
        <v>124</v>
      </c>
      <c r="K29" s="119"/>
      <c r="L29" s="119"/>
      <c r="M29" s="119">
        <f>M28+M27-E27</f>
        <v>0</v>
      </c>
      <c r="N29" s="119">
        <f>N28+N27-F27</f>
        <v>1328997</v>
      </c>
      <c r="O29" s="119">
        <f>O28+O27-G27</f>
        <v>178</v>
      </c>
      <c r="P29" s="119">
        <f t="shared" si="0"/>
        <v>1329175</v>
      </c>
    </row>
    <row r="30" spans="9:18" s="5" customFormat="1" ht="15">
      <c r="I30" s="48"/>
      <c r="K30" s="30"/>
      <c r="L30" s="30"/>
      <c r="P30" s="30"/>
      <c r="R30" s="30"/>
    </row>
    <row r="31" spans="1:17" s="5" customFormat="1" ht="15">
      <c r="A31" s="5" t="s">
        <v>274</v>
      </c>
      <c r="K31" s="30"/>
      <c r="L31" s="121"/>
      <c r="N31" s="30"/>
      <c r="O31" s="30"/>
      <c r="P31" s="30"/>
      <c r="Q31" s="30"/>
    </row>
    <row r="32" spans="1:5" s="5" customFormat="1" ht="15">
      <c r="A32" s="517" t="s">
        <v>29</v>
      </c>
      <c r="B32" s="517"/>
      <c r="C32" s="517"/>
      <c r="D32" s="176"/>
      <c r="E32" s="176"/>
    </row>
    <row r="33" spans="1:13" s="5" customFormat="1" ht="15">
      <c r="A33" s="5" t="s">
        <v>512</v>
      </c>
      <c r="E33" s="16"/>
      <c r="F33" s="16"/>
      <c r="G33" s="16"/>
      <c r="L33" s="16"/>
      <c r="M33" s="16"/>
    </row>
    <row r="36" spans="1:256" ht="14.25">
      <c r="A36" s="512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2"/>
      <c r="BT36" s="512"/>
      <c r="BU36" s="512"/>
      <c r="BV36" s="512"/>
      <c r="BW36" s="512"/>
      <c r="BX36" s="512"/>
      <c r="BY36" s="512"/>
      <c r="BZ36" s="512"/>
      <c r="CA36" s="512"/>
      <c r="CB36" s="512"/>
      <c r="CC36" s="512"/>
      <c r="CD36" s="512"/>
      <c r="CE36" s="512"/>
      <c r="CF36" s="512"/>
      <c r="CG36" s="512"/>
      <c r="CH36" s="512"/>
      <c r="CI36" s="512"/>
      <c r="CJ36" s="512"/>
      <c r="CK36" s="512"/>
      <c r="CL36" s="512"/>
      <c r="CM36" s="512"/>
      <c r="CN36" s="512"/>
      <c r="CO36" s="512"/>
      <c r="CP36" s="512"/>
      <c r="CQ36" s="512"/>
      <c r="CR36" s="512"/>
      <c r="CS36" s="512"/>
      <c r="CT36" s="512"/>
      <c r="CU36" s="512"/>
      <c r="CV36" s="512"/>
      <c r="CW36" s="512"/>
      <c r="CX36" s="512"/>
      <c r="CY36" s="512"/>
      <c r="CZ36" s="512"/>
      <c r="DA36" s="512"/>
      <c r="DB36" s="512"/>
      <c r="DC36" s="512"/>
      <c r="DD36" s="512"/>
      <c r="DE36" s="512"/>
      <c r="DF36" s="512"/>
      <c r="DG36" s="512"/>
      <c r="DH36" s="512"/>
      <c r="DI36" s="512"/>
      <c r="DJ36" s="512"/>
      <c r="DK36" s="512"/>
      <c r="DL36" s="512"/>
      <c r="DM36" s="512"/>
      <c r="DN36" s="512"/>
      <c r="DO36" s="512"/>
      <c r="DP36" s="512"/>
      <c r="DQ36" s="512"/>
      <c r="DR36" s="512"/>
      <c r="DS36" s="512"/>
      <c r="DT36" s="512"/>
      <c r="DU36" s="512"/>
      <c r="DV36" s="512"/>
      <c r="DW36" s="512"/>
      <c r="DX36" s="512"/>
      <c r="DY36" s="512"/>
      <c r="DZ36" s="512"/>
      <c r="EA36" s="512"/>
      <c r="EB36" s="512"/>
      <c r="EC36" s="512"/>
      <c r="ED36" s="512"/>
      <c r="EE36" s="512"/>
      <c r="EF36" s="512"/>
      <c r="EG36" s="512"/>
      <c r="EH36" s="512"/>
      <c r="EI36" s="512"/>
      <c r="EJ36" s="512"/>
      <c r="EK36" s="512"/>
      <c r="EL36" s="512"/>
      <c r="EM36" s="512"/>
      <c r="EN36" s="512"/>
      <c r="EO36" s="512"/>
      <c r="EP36" s="512"/>
      <c r="EQ36" s="512"/>
      <c r="ER36" s="512"/>
      <c r="ES36" s="512"/>
      <c r="ET36" s="512"/>
      <c r="EU36" s="512"/>
      <c r="EV36" s="512"/>
      <c r="EW36" s="512"/>
      <c r="EX36" s="512"/>
      <c r="EY36" s="512"/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512"/>
      <c r="FK36" s="512"/>
      <c r="FL36" s="512"/>
      <c r="FM36" s="512"/>
      <c r="FN36" s="512"/>
      <c r="FO36" s="512"/>
      <c r="FP36" s="512"/>
      <c r="FQ36" s="512"/>
      <c r="FR36" s="512"/>
      <c r="FS36" s="512"/>
      <c r="FT36" s="512"/>
      <c r="FU36" s="512"/>
      <c r="FV36" s="512"/>
      <c r="FW36" s="512"/>
      <c r="FX36" s="512"/>
      <c r="FY36" s="512"/>
      <c r="FZ36" s="512"/>
      <c r="GA36" s="512"/>
      <c r="GB36" s="512"/>
      <c r="GC36" s="512"/>
      <c r="GD36" s="512"/>
      <c r="GE36" s="512"/>
      <c r="GF36" s="512"/>
      <c r="GG36" s="512"/>
      <c r="GH36" s="512"/>
      <c r="GI36" s="512"/>
      <c r="GJ36" s="512"/>
      <c r="GK36" s="512"/>
      <c r="GL36" s="512"/>
      <c r="GM36" s="512"/>
      <c r="GN36" s="512"/>
      <c r="GO36" s="512"/>
      <c r="GP36" s="512"/>
      <c r="GQ36" s="512"/>
      <c r="GR36" s="512"/>
      <c r="GS36" s="512"/>
      <c r="GT36" s="512"/>
      <c r="GU36" s="512"/>
      <c r="GV36" s="512"/>
      <c r="GW36" s="512"/>
      <c r="GX36" s="512"/>
      <c r="GY36" s="512"/>
      <c r="GZ36" s="512"/>
      <c r="HA36" s="512"/>
      <c r="HB36" s="512"/>
      <c r="HC36" s="512"/>
      <c r="HD36" s="512"/>
      <c r="HE36" s="512"/>
      <c r="HF36" s="512"/>
      <c r="HG36" s="512"/>
      <c r="HH36" s="512"/>
      <c r="HI36" s="512"/>
      <c r="HJ36" s="512"/>
      <c r="HK36" s="512"/>
      <c r="HL36" s="512"/>
      <c r="HM36" s="512"/>
      <c r="HN36" s="512"/>
      <c r="HO36" s="512"/>
      <c r="HP36" s="512"/>
      <c r="HQ36" s="512"/>
      <c r="HR36" s="512"/>
      <c r="HS36" s="512"/>
      <c r="HT36" s="512"/>
      <c r="HU36" s="512"/>
      <c r="HV36" s="512"/>
      <c r="HW36" s="512"/>
      <c r="HX36" s="512"/>
      <c r="HY36" s="512"/>
      <c r="HZ36" s="512"/>
      <c r="IA36" s="512"/>
      <c r="IB36" s="512"/>
      <c r="IC36" s="512"/>
      <c r="ID36" s="512"/>
      <c r="IE36" s="512"/>
      <c r="IF36" s="512"/>
      <c r="IG36" s="512"/>
      <c r="IH36" s="512"/>
      <c r="II36" s="512"/>
      <c r="IJ36" s="512"/>
      <c r="IK36" s="512"/>
      <c r="IL36" s="512"/>
      <c r="IM36" s="512"/>
      <c r="IN36" s="512"/>
      <c r="IO36" s="512"/>
      <c r="IP36" s="512"/>
      <c r="IQ36" s="512"/>
      <c r="IR36" s="512"/>
      <c r="IS36" s="512"/>
      <c r="IT36" s="512"/>
      <c r="IU36" s="512"/>
      <c r="IV36" s="512"/>
    </row>
    <row r="37" spans="1:256" ht="15">
      <c r="A37" s="31"/>
      <c r="B37" s="5"/>
      <c r="C37" s="5"/>
      <c r="D37" s="5"/>
      <c r="E37" s="5"/>
      <c r="F37" s="5"/>
      <c r="G37" s="5"/>
      <c r="H37" s="5"/>
      <c r="I37" s="5"/>
      <c r="J37" s="5"/>
      <c r="K37" s="12"/>
      <c r="L37" s="5"/>
      <c r="M37" s="5"/>
      <c r="N37" s="5"/>
      <c r="O37" s="5"/>
      <c r="P37" s="5"/>
      <c r="Q37" s="31"/>
      <c r="R37" s="5"/>
      <c r="S37" s="5"/>
      <c r="T37" s="5"/>
      <c r="U37" s="5"/>
      <c r="V37" s="5"/>
      <c r="W37" s="5"/>
      <c r="X37" s="5"/>
      <c r="Y37" s="5"/>
      <c r="Z37" s="5"/>
      <c r="AA37" s="12"/>
      <c r="AB37" s="5"/>
      <c r="AC37" s="5"/>
      <c r="AD37" s="5"/>
      <c r="AE37" s="5"/>
      <c r="AF37" s="5"/>
      <c r="AG37" s="31"/>
      <c r="AH37" s="5"/>
      <c r="AI37" s="5"/>
      <c r="AJ37" s="5"/>
      <c r="AK37" s="5"/>
      <c r="AL37" s="5"/>
      <c r="AM37" s="5"/>
      <c r="AN37" s="5"/>
      <c r="AO37" s="5"/>
      <c r="AP37" s="5"/>
      <c r="AQ37" s="12"/>
      <c r="AR37" s="5"/>
      <c r="AS37" s="5"/>
      <c r="AT37" s="5"/>
      <c r="AU37" s="5"/>
      <c r="AV37" s="5"/>
      <c r="AW37" s="31"/>
      <c r="AX37" s="5"/>
      <c r="AY37" s="5"/>
      <c r="AZ37" s="5"/>
      <c r="BA37" s="5"/>
      <c r="BB37" s="5"/>
      <c r="BC37" s="5"/>
      <c r="BD37" s="5"/>
      <c r="BE37" s="5"/>
      <c r="BF37" s="5"/>
      <c r="BG37" s="12"/>
      <c r="BH37" s="5"/>
      <c r="BI37" s="5"/>
      <c r="BJ37" s="5"/>
      <c r="BK37" s="5"/>
      <c r="BL37" s="5"/>
      <c r="BM37" s="31"/>
      <c r="BN37" s="5"/>
      <c r="BO37" s="5"/>
      <c r="BP37" s="5"/>
      <c r="BQ37" s="5"/>
      <c r="BR37" s="5"/>
      <c r="BS37" s="5"/>
      <c r="BT37" s="5"/>
      <c r="BU37" s="5"/>
      <c r="BV37" s="5"/>
      <c r="BW37" s="12"/>
      <c r="BX37" s="5"/>
      <c r="BY37" s="5"/>
      <c r="BZ37" s="5"/>
      <c r="CA37" s="5"/>
      <c r="CB37" s="5"/>
      <c r="CC37" s="31"/>
      <c r="CD37" s="5"/>
      <c r="CE37" s="5"/>
      <c r="CF37" s="5"/>
      <c r="CG37" s="5"/>
      <c r="CH37" s="5"/>
      <c r="CI37" s="5"/>
      <c r="CJ37" s="5"/>
      <c r="CK37" s="5"/>
      <c r="CL37" s="5"/>
      <c r="CM37" s="12"/>
      <c r="CN37" s="5"/>
      <c r="CO37" s="5"/>
      <c r="CP37" s="5"/>
      <c r="CQ37" s="5"/>
      <c r="CR37" s="5"/>
      <c r="CS37" s="31"/>
      <c r="CT37" s="5"/>
      <c r="CU37" s="5"/>
      <c r="CV37" s="5"/>
      <c r="CW37" s="5"/>
      <c r="CX37" s="5"/>
      <c r="CY37" s="5"/>
      <c r="CZ37" s="5"/>
      <c r="DA37" s="5"/>
      <c r="DB37" s="5"/>
      <c r="DC37" s="12"/>
      <c r="DD37" s="5"/>
      <c r="DE37" s="5"/>
      <c r="DF37" s="5"/>
      <c r="DG37" s="5"/>
      <c r="DH37" s="5"/>
      <c r="DI37" s="31"/>
      <c r="DJ37" s="5"/>
      <c r="DK37" s="5"/>
      <c r="DL37" s="5"/>
      <c r="DM37" s="5"/>
      <c r="DN37" s="5"/>
      <c r="DO37" s="5"/>
      <c r="DP37" s="5"/>
      <c r="DQ37" s="5"/>
      <c r="DR37" s="5"/>
      <c r="DS37" s="12"/>
      <c r="DT37" s="5"/>
      <c r="DU37" s="5"/>
      <c r="DV37" s="5"/>
      <c r="DW37" s="5"/>
      <c r="DX37" s="5"/>
      <c r="DY37" s="31"/>
      <c r="DZ37" s="5"/>
      <c r="EA37" s="5"/>
      <c r="EB37" s="5"/>
      <c r="EC37" s="5"/>
      <c r="ED37" s="5"/>
      <c r="EE37" s="5"/>
      <c r="EF37" s="5"/>
      <c r="EG37" s="5"/>
      <c r="EH37" s="5"/>
      <c r="EI37" s="12"/>
      <c r="EJ37" s="5"/>
      <c r="EK37" s="5"/>
      <c r="EL37" s="5"/>
      <c r="EM37" s="5"/>
      <c r="EN37" s="5"/>
      <c r="EO37" s="31"/>
      <c r="EP37" s="5"/>
      <c r="EQ37" s="5"/>
      <c r="ER37" s="5"/>
      <c r="ES37" s="5"/>
      <c r="ET37" s="5"/>
      <c r="EU37" s="5"/>
      <c r="EV37" s="5"/>
      <c r="EW37" s="5"/>
      <c r="EX37" s="5"/>
      <c r="EY37" s="12"/>
      <c r="EZ37" s="5"/>
      <c r="FA37" s="5"/>
      <c r="FB37" s="5"/>
      <c r="FC37" s="5"/>
      <c r="FD37" s="5"/>
      <c r="FE37" s="31"/>
      <c r="FF37" s="5"/>
      <c r="FG37" s="5"/>
      <c r="FH37" s="5"/>
      <c r="FI37" s="5"/>
      <c r="FJ37" s="5"/>
      <c r="FK37" s="5"/>
      <c r="FL37" s="5"/>
      <c r="FM37" s="5"/>
      <c r="FN37" s="5"/>
      <c r="FO37" s="12"/>
      <c r="FP37" s="5"/>
      <c r="FQ37" s="5"/>
      <c r="FR37" s="5"/>
      <c r="FS37" s="5"/>
      <c r="FT37" s="5"/>
      <c r="FU37" s="31"/>
      <c r="FV37" s="5"/>
      <c r="FW37" s="5"/>
      <c r="FX37" s="5"/>
      <c r="FY37" s="5"/>
      <c r="FZ37" s="5"/>
      <c r="GA37" s="5"/>
      <c r="GB37" s="5"/>
      <c r="GC37" s="5"/>
      <c r="GD37" s="5"/>
      <c r="GE37" s="12"/>
      <c r="GF37" s="5"/>
      <c r="GG37" s="5"/>
      <c r="GH37" s="5"/>
      <c r="GI37" s="5"/>
      <c r="GJ37" s="5"/>
      <c r="GK37" s="31"/>
      <c r="GL37" s="5"/>
      <c r="GM37" s="5"/>
      <c r="GN37" s="5"/>
      <c r="GO37" s="5"/>
      <c r="GP37" s="5"/>
      <c r="GQ37" s="5"/>
      <c r="GR37" s="5"/>
      <c r="GS37" s="5"/>
      <c r="GT37" s="5"/>
      <c r="GU37" s="12"/>
      <c r="GV37" s="5"/>
      <c r="GW37" s="5"/>
      <c r="GX37" s="5"/>
      <c r="GY37" s="5"/>
      <c r="GZ37" s="5"/>
      <c r="HA37" s="31"/>
      <c r="HB37" s="5"/>
      <c r="HC37" s="5"/>
      <c r="HD37" s="5"/>
      <c r="HE37" s="5"/>
      <c r="HF37" s="5"/>
      <c r="HG37" s="5"/>
      <c r="HH37" s="5"/>
      <c r="HI37" s="5"/>
      <c r="HJ37" s="5"/>
      <c r="HK37" s="12"/>
      <c r="HL37" s="5"/>
      <c r="HM37" s="5"/>
      <c r="HN37" s="5"/>
      <c r="HO37" s="5"/>
      <c r="HP37" s="5"/>
      <c r="HQ37" s="31"/>
      <c r="HR37" s="5"/>
      <c r="HS37" s="5"/>
      <c r="HT37" s="5"/>
      <c r="HU37" s="5"/>
      <c r="HV37" s="5"/>
      <c r="HW37" s="5"/>
      <c r="HX37" s="5"/>
      <c r="HY37" s="5"/>
      <c r="HZ37" s="5"/>
      <c r="IA37" s="12"/>
      <c r="IB37" s="5"/>
      <c r="IC37" s="5"/>
      <c r="ID37" s="5"/>
      <c r="IE37" s="5"/>
      <c r="IF37" s="5"/>
      <c r="IG37" s="31"/>
      <c r="IH37" s="5"/>
      <c r="II37" s="5"/>
      <c r="IJ37" s="5"/>
      <c r="IK37" s="5"/>
      <c r="IL37" s="5"/>
      <c r="IM37" s="5"/>
      <c r="IN37" s="5"/>
      <c r="IO37" s="5"/>
      <c r="IP37" s="5"/>
      <c r="IQ37" s="12"/>
      <c r="IR37" s="5"/>
      <c r="IS37" s="5"/>
      <c r="IT37" s="5"/>
      <c r="IU37" s="5"/>
      <c r="IV37" s="5"/>
    </row>
    <row r="38" spans="1:256" ht="14.25">
      <c r="A38" s="512"/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2"/>
      <c r="CI38" s="512"/>
      <c r="CJ38" s="512"/>
      <c r="CK38" s="512"/>
      <c r="CL38" s="512"/>
      <c r="CM38" s="512"/>
      <c r="CN38" s="512"/>
      <c r="CO38" s="512"/>
      <c r="CP38" s="512"/>
      <c r="CQ38" s="512"/>
      <c r="CR38" s="512"/>
      <c r="CS38" s="512"/>
      <c r="CT38" s="512"/>
      <c r="CU38" s="512"/>
      <c r="CV38" s="512"/>
      <c r="CW38" s="512"/>
      <c r="CX38" s="512"/>
      <c r="CY38" s="512"/>
      <c r="CZ38" s="512"/>
      <c r="DA38" s="512"/>
      <c r="DB38" s="512"/>
      <c r="DC38" s="512"/>
      <c r="DD38" s="512"/>
      <c r="DE38" s="512"/>
      <c r="DF38" s="512"/>
      <c r="DG38" s="512"/>
      <c r="DH38" s="512"/>
      <c r="DI38" s="512"/>
      <c r="DJ38" s="512"/>
      <c r="DK38" s="512"/>
      <c r="DL38" s="512"/>
      <c r="DM38" s="512"/>
      <c r="DN38" s="512"/>
      <c r="DO38" s="512"/>
      <c r="DP38" s="512"/>
      <c r="DQ38" s="512"/>
      <c r="DR38" s="512"/>
      <c r="DS38" s="512"/>
      <c r="DT38" s="512"/>
      <c r="DU38" s="512"/>
      <c r="DV38" s="512"/>
      <c r="DW38" s="512"/>
      <c r="DX38" s="512"/>
      <c r="DY38" s="512"/>
      <c r="DZ38" s="512"/>
      <c r="EA38" s="512"/>
      <c r="EB38" s="512"/>
      <c r="EC38" s="512"/>
      <c r="ED38" s="512"/>
      <c r="EE38" s="512"/>
      <c r="EF38" s="512"/>
      <c r="EG38" s="512"/>
      <c r="EH38" s="512"/>
      <c r="EI38" s="512"/>
      <c r="EJ38" s="512"/>
      <c r="EK38" s="512"/>
      <c r="EL38" s="512"/>
      <c r="EM38" s="512"/>
      <c r="EN38" s="512"/>
      <c r="EO38" s="512"/>
      <c r="EP38" s="512"/>
      <c r="EQ38" s="512"/>
      <c r="ER38" s="512"/>
      <c r="ES38" s="512"/>
      <c r="ET38" s="512"/>
      <c r="EU38" s="512"/>
      <c r="EV38" s="512"/>
      <c r="EW38" s="512"/>
      <c r="EX38" s="512"/>
      <c r="EY38" s="512"/>
      <c r="EZ38" s="512"/>
      <c r="FA38" s="512"/>
      <c r="FB38" s="512"/>
      <c r="FC38" s="512"/>
      <c r="FD38" s="512"/>
      <c r="FE38" s="512"/>
      <c r="FF38" s="512"/>
      <c r="FG38" s="512"/>
      <c r="FH38" s="512"/>
      <c r="FI38" s="512"/>
      <c r="FJ38" s="512"/>
      <c r="FK38" s="512"/>
      <c r="FL38" s="512"/>
      <c r="FM38" s="512"/>
      <c r="FN38" s="512"/>
      <c r="FO38" s="512"/>
      <c r="FP38" s="512"/>
      <c r="FQ38" s="512"/>
      <c r="FR38" s="512"/>
      <c r="FS38" s="512"/>
      <c r="FT38" s="512"/>
      <c r="FU38" s="512"/>
      <c r="FV38" s="512"/>
      <c r="FW38" s="512"/>
      <c r="FX38" s="512"/>
      <c r="FY38" s="512"/>
      <c r="FZ38" s="512"/>
      <c r="GA38" s="512"/>
      <c r="GB38" s="512"/>
      <c r="GC38" s="512"/>
      <c r="GD38" s="512"/>
      <c r="GE38" s="512"/>
      <c r="GF38" s="512"/>
      <c r="GG38" s="512"/>
      <c r="GH38" s="512"/>
      <c r="GI38" s="512"/>
      <c r="GJ38" s="512"/>
      <c r="GK38" s="512"/>
      <c r="GL38" s="512"/>
      <c r="GM38" s="512"/>
      <c r="GN38" s="512"/>
      <c r="GO38" s="512"/>
      <c r="GP38" s="512"/>
      <c r="GQ38" s="512"/>
      <c r="GR38" s="512"/>
      <c r="GS38" s="512"/>
      <c r="GT38" s="512"/>
      <c r="GU38" s="512"/>
      <c r="GV38" s="512"/>
      <c r="GW38" s="512"/>
      <c r="GX38" s="512"/>
      <c r="GY38" s="512"/>
      <c r="GZ38" s="512"/>
      <c r="HA38" s="512"/>
      <c r="HB38" s="512"/>
      <c r="HC38" s="512"/>
      <c r="HD38" s="512"/>
      <c r="HE38" s="512"/>
      <c r="HF38" s="512"/>
      <c r="HG38" s="512"/>
      <c r="HH38" s="512"/>
      <c r="HI38" s="512"/>
      <c r="HJ38" s="512"/>
      <c r="HK38" s="512"/>
      <c r="HL38" s="512"/>
      <c r="HM38" s="512"/>
      <c r="HN38" s="512"/>
      <c r="HO38" s="512"/>
      <c r="HP38" s="512"/>
      <c r="HQ38" s="512"/>
      <c r="HR38" s="512"/>
      <c r="HS38" s="512"/>
      <c r="HT38" s="512"/>
      <c r="HU38" s="512"/>
      <c r="HV38" s="512"/>
      <c r="HW38" s="512"/>
      <c r="HX38" s="512"/>
      <c r="HY38" s="512"/>
      <c r="HZ38" s="512"/>
      <c r="IA38" s="512"/>
      <c r="IB38" s="512"/>
      <c r="IC38" s="512"/>
      <c r="ID38" s="512"/>
      <c r="IE38" s="512"/>
      <c r="IF38" s="512"/>
      <c r="IG38" s="512"/>
      <c r="IH38" s="512"/>
      <c r="II38" s="512"/>
      <c r="IJ38" s="512"/>
      <c r="IK38" s="512"/>
      <c r="IL38" s="512"/>
      <c r="IM38" s="512"/>
      <c r="IN38" s="512"/>
      <c r="IO38" s="512"/>
      <c r="IP38" s="512"/>
      <c r="IQ38" s="512"/>
      <c r="IR38" s="512"/>
      <c r="IS38" s="512"/>
      <c r="IT38" s="512"/>
      <c r="IU38" s="512"/>
      <c r="IV38" s="512"/>
    </row>
    <row r="40" s="51" customFormat="1" ht="11.25"/>
    <row r="41" s="51" customFormat="1" ht="11.25"/>
    <row r="42" s="51" customFormat="1" ht="11.25"/>
    <row r="43" s="51" customFormat="1" ht="11.25"/>
    <row r="44" s="51" customFormat="1" ht="11.25"/>
    <row r="45" s="51" customFormat="1" ht="11.25"/>
    <row r="46" s="51" customFormat="1" ht="11.25"/>
    <row r="47" s="51" customFormat="1" ht="11.25"/>
    <row r="48" s="51" customFormat="1" ht="11.25"/>
    <row r="49" s="51" customFormat="1" ht="11.25"/>
    <row r="50" s="51" customFormat="1" ht="11.25"/>
    <row r="51" s="51" customFormat="1" ht="11.25"/>
    <row r="52" s="51" customFormat="1" ht="11.25"/>
    <row r="53" s="51" customFormat="1" ht="11.25"/>
    <row r="54" s="51" customFormat="1" ht="11.25"/>
    <row r="55" s="51" customFormat="1" ht="11.25"/>
    <row r="56" s="51" customFormat="1" ht="11.25"/>
    <row r="57" s="51" customFormat="1" ht="11.25"/>
    <row r="58" s="51" customFormat="1" ht="11.25"/>
    <row r="59" s="51" customFormat="1" ht="11.25"/>
    <row r="60" s="51" customFormat="1" ht="11.25"/>
    <row r="61" s="51" customFormat="1" ht="11.25"/>
    <row r="62" s="51" customFormat="1" ht="11.25"/>
    <row r="63" s="51" customFormat="1" ht="11.25"/>
    <row r="64" s="51" customFormat="1" ht="11.25"/>
    <row r="65" s="51" customFormat="1" ht="11.25"/>
    <row r="66" s="51" customFormat="1" ht="11.25"/>
    <row r="67" s="51" customFormat="1" ht="11.25"/>
    <row r="68" s="51" customFormat="1" ht="11.25"/>
    <row r="69" s="51" customFormat="1" ht="11.25"/>
    <row r="70" s="51" customFormat="1" ht="11.25"/>
    <row r="71" s="51" customFormat="1" ht="11.25"/>
    <row r="72" s="51" customFormat="1" ht="11.25"/>
    <row r="73" s="51" customFormat="1" ht="11.25"/>
    <row r="74" s="51" customFormat="1" ht="11.25"/>
    <row r="75" s="51" customFormat="1" ht="11.25"/>
    <row r="76" s="51" customFormat="1" ht="11.25"/>
    <row r="77" s="51" customFormat="1" ht="11.25"/>
    <row r="78" s="51" customFormat="1" ht="11.25"/>
    <row r="79" s="51" customFormat="1" ht="11.25"/>
    <row r="80" s="51" customFormat="1" ht="11.25"/>
    <row r="81" s="51" customFormat="1" ht="11.25"/>
    <row r="82" s="51" customFormat="1" ht="11.25"/>
    <row r="83" s="51" customFormat="1" ht="11.25"/>
    <row r="84" s="51" customFormat="1" ht="11.25"/>
    <row r="85" s="51" customFormat="1" ht="11.25"/>
    <row r="86" s="51" customFormat="1" ht="11.25"/>
    <row r="87" s="51" customFormat="1" ht="11.25"/>
    <row r="88" s="51" customFormat="1" ht="11.25"/>
    <row r="89" s="51" customFormat="1" ht="11.25"/>
    <row r="90" s="51" customFormat="1" ht="11.25"/>
    <row r="91" s="51" customFormat="1" ht="11.25"/>
    <row r="92" s="51" customFormat="1" ht="11.25"/>
    <row r="93" s="51" customFormat="1" ht="11.25"/>
    <row r="94" s="51" customFormat="1" ht="11.25"/>
    <row r="95" s="51" customFormat="1" ht="11.25"/>
    <row r="96" s="51" customFormat="1" ht="11.25"/>
    <row r="97" s="51" customFormat="1" ht="11.25"/>
    <row r="98" s="51" customFormat="1" ht="11.25"/>
    <row r="99" s="51" customFormat="1" ht="11.25"/>
    <row r="100" s="51" customFormat="1" ht="11.25"/>
    <row r="101" s="51" customFormat="1" ht="11.25"/>
    <row r="102" s="51" customFormat="1" ht="11.25"/>
    <row r="103" s="51" customFormat="1" ht="11.25"/>
    <row r="104" s="51" customFormat="1" ht="11.25"/>
    <row r="105" s="51" customFormat="1" ht="11.25"/>
    <row r="106" s="51" customFormat="1" ht="11.25"/>
    <row r="107" s="51" customFormat="1" ht="11.25"/>
    <row r="108" s="51" customFormat="1" ht="11.25"/>
    <row r="109" s="51" customFormat="1" ht="11.25"/>
    <row r="110" s="51" customFormat="1" ht="11.25"/>
    <row r="111" s="51" customFormat="1" ht="11.25"/>
    <row r="112" s="51" customFormat="1" ht="11.25"/>
    <row r="113" s="51" customFormat="1" ht="11.25"/>
    <row r="114" s="51" customFormat="1" ht="11.25"/>
    <row r="115" s="51" customFormat="1" ht="11.25"/>
    <row r="116" s="51" customFormat="1" ht="11.25"/>
    <row r="117" s="51" customFormat="1" ht="11.25"/>
    <row r="118" s="51" customFormat="1" ht="11.25"/>
    <row r="119" s="51" customFormat="1" ht="11.25"/>
    <row r="120" s="51" customFormat="1" ht="11.25"/>
    <row r="121" s="51" customFormat="1" ht="11.25"/>
    <row r="122" s="51" customFormat="1" ht="11.25"/>
    <row r="123" s="51" customFormat="1" ht="11.25"/>
    <row r="124" s="51" customFormat="1" ht="11.25"/>
    <row r="125" s="51" customFormat="1" ht="11.25"/>
    <row r="126" s="51" customFormat="1" ht="11.25"/>
    <row r="127" s="51" customFormat="1" ht="11.25"/>
    <row r="128" s="51" customFormat="1" ht="11.25"/>
    <row r="129" s="51" customFormat="1" ht="11.25"/>
    <row r="130" s="51" customFormat="1" ht="11.25"/>
    <row r="131" s="51" customFormat="1" ht="11.25"/>
    <row r="132" s="51" customFormat="1" ht="11.25"/>
    <row r="133" s="51" customFormat="1" ht="11.25"/>
    <row r="134" s="51" customFormat="1" ht="11.25"/>
    <row r="135" s="51" customFormat="1" ht="11.25"/>
    <row r="136" s="51" customFormat="1" ht="11.25"/>
    <row r="137" s="51" customFormat="1" ht="11.25"/>
  </sheetData>
  <sheetProtection/>
  <mergeCells count="44">
    <mergeCell ref="J7:J8"/>
    <mergeCell ref="K7:M7"/>
    <mergeCell ref="P7:P8"/>
    <mergeCell ref="A3:P3"/>
    <mergeCell ref="A5:P5"/>
    <mergeCell ref="A7:A8"/>
    <mergeCell ref="B7:B8"/>
    <mergeCell ref="C7:E7"/>
    <mergeCell ref="H7:H8"/>
    <mergeCell ref="I7:I8"/>
    <mergeCell ref="A32:C32"/>
    <mergeCell ref="A36:P36"/>
    <mergeCell ref="Q36:AF36"/>
    <mergeCell ref="AG36:AV36"/>
    <mergeCell ref="AW36:BL36"/>
    <mergeCell ref="BM36:CB36"/>
    <mergeCell ref="CC36:CR36"/>
    <mergeCell ref="CS36:DH36"/>
    <mergeCell ref="HA36:HP36"/>
    <mergeCell ref="HQ36:IF36"/>
    <mergeCell ref="DI36:DX36"/>
    <mergeCell ref="DY36:EN36"/>
    <mergeCell ref="EO36:FD36"/>
    <mergeCell ref="FE36:FT36"/>
    <mergeCell ref="IG36:IV36"/>
    <mergeCell ref="A38:P38"/>
    <mergeCell ref="Q38:AF38"/>
    <mergeCell ref="AG38:AV38"/>
    <mergeCell ref="AW38:BL38"/>
    <mergeCell ref="BM38:CB38"/>
    <mergeCell ref="CC38:CR38"/>
    <mergeCell ref="CS38:DH38"/>
    <mergeCell ref="IG38:IV38"/>
    <mergeCell ref="HQ38:IF38"/>
    <mergeCell ref="A1:P1"/>
    <mergeCell ref="FU38:GJ38"/>
    <mergeCell ref="GK38:GZ38"/>
    <mergeCell ref="HA38:HP38"/>
    <mergeCell ref="DI38:DX38"/>
    <mergeCell ref="DY38:EN38"/>
    <mergeCell ref="EO38:FD38"/>
    <mergeCell ref="FE38:FT38"/>
    <mergeCell ref="FU36:GJ36"/>
    <mergeCell ref="GK36:GZ36"/>
  </mergeCells>
  <printOptions/>
  <pageMargins left="0.17" right="0.29" top="0.91" bottom="0.72" header="0.17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B53"/>
  <sheetViews>
    <sheetView zoomScalePageLayoutView="0" workbookViewId="0" topLeftCell="A1">
      <selection activeCell="F27" sqref="F27"/>
    </sheetView>
  </sheetViews>
  <sheetFormatPr defaultColWidth="9.140625" defaultRowHeight="12"/>
  <cols>
    <col min="1" max="1" width="35.421875" style="0" customWidth="1"/>
    <col min="2" max="2" width="6.8515625" style="0" customWidth="1"/>
    <col min="3" max="3" width="9.7109375" style="0" customWidth="1"/>
    <col min="4" max="4" width="10.00390625" style="0" customWidth="1"/>
    <col min="6" max="6" width="8.7109375" style="0" customWidth="1"/>
    <col min="7" max="7" width="8.00390625" style="0" customWidth="1"/>
    <col min="8" max="8" width="9.8515625" style="0" customWidth="1"/>
    <col min="9" max="9" width="7.8515625" style="0" customWidth="1"/>
    <col min="11" max="11" width="8.7109375" style="0" customWidth="1"/>
    <col min="13" max="13" width="8.7109375" style="0" customWidth="1"/>
    <col min="14" max="14" width="7.8515625" style="0" customWidth="1"/>
    <col min="15" max="15" width="8.140625" style="0" customWidth="1"/>
    <col min="16" max="16" width="8.421875" style="0" customWidth="1"/>
    <col min="17" max="17" width="7.421875" style="0" customWidth="1"/>
    <col min="18" max="18" width="9.00390625" style="0" customWidth="1"/>
    <col min="19" max="20" width="8.140625" style="0" customWidth="1"/>
    <col min="21" max="21" width="8.8515625" style="0" customWidth="1"/>
    <col min="22" max="22" width="7.140625" style="0" customWidth="1"/>
    <col min="23" max="23" width="6.00390625" style="0" customWidth="1"/>
    <col min="24" max="24" width="6.8515625" style="0" customWidth="1"/>
    <col min="25" max="25" width="10.7109375" style="0" customWidth="1"/>
  </cols>
  <sheetData>
    <row r="4" spans="1:23" ht="12.75">
      <c r="A4" s="1"/>
      <c r="W4" s="161" t="s">
        <v>465</v>
      </c>
    </row>
    <row r="5" ht="13.5" thickBot="1">
      <c r="A5" s="1"/>
    </row>
    <row r="6" spans="1:25" ht="12.75" thickBot="1">
      <c r="A6" s="523" t="s">
        <v>733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5"/>
    </row>
    <row r="7" spans="1:25" ht="1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ht="12.75">
      <c r="A8" s="55"/>
    </row>
    <row r="9" spans="1:25" ht="12.75">
      <c r="A9" s="56" t="s">
        <v>326</v>
      </c>
      <c r="B9" s="57" t="s">
        <v>327</v>
      </c>
      <c r="C9" s="200" t="s">
        <v>13</v>
      </c>
      <c r="D9" s="200" t="s">
        <v>13</v>
      </c>
      <c r="E9" s="200" t="s">
        <v>13</v>
      </c>
      <c r="F9" s="200" t="s">
        <v>13</v>
      </c>
      <c r="G9" s="200" t="s">
        <v>13</v>
      </c>
      <c r="H9" s="200" t="s">
        <v>13</v>
      </c>
      <c r="I9" s="200" t="s">
        <v>13</v>
      </c>
      <c r="J9" s="200" t="s">
        <v>13</v>
      </c>
      <c r="K9" s="200" t="s">
        <v>13</v>
      </c>
      <c r="L9" s="200" t="s">
        <v>13</v>
      </c>
      <c r="M9" s="200" t="s">
        <v>13</v>
      </c>
      <c r="N9" s="200" t="s">
        <v>13</v>
      </c>
      <c r="O9" s="200" t="s">
        <v>13</v>
      </c>
      <c r="P9" s="200" t="s">
        <v>13</v>
      </c>
      <c r="Q9" s="200" t="s">
        <v>13</v>
      </c>
      <c r="R9" s="200" t="s">
        <v>13</v>
      </c>
      <c r="S9" s="200" t="s">
        <v>13</v>
      </c>
      <c r="T9" s="200" t="s">
        <v>13</v>
      </c>
      <c r="U9" s="200" t="s">
        <v>13</v>
      </c>
      <c r="V9" s="200" t="s">
        <v>734</v>
      </c>
      <c r="W9" s="200" t="s">
        <v>734</v>
      </c>
      <c r="X9" s="200" t="s">
        <v>734</v>
      </c>
      <c r="Y9" s="58" t="s">
        <v>273</v>
      </c>
    </row>
    <row r="10" spans="1:25" ht="12.75">
      <c r="A10" s="59"/>
      <c r="B10" s="60"/>
      <c r="C10" s="201" t="s">
        <v>328</v>
      </c>
      <c r="D10" s="201" t="s">
        <v>328</v>
      </c>
      <c r="E10" s="201" t="s">
        <v>328</v>
      </c>
      <c r="F10" s="201" t="s">
        <v>328</v>
      </c>
      <c r="G10" s="201" t="s">
        <v>328</v>
      </c>
      <c r="H10" s="201" t="s">
        <v>328</v>
      </c>
      <c r="I10" s="201" t="s">
        <v>328</v>
      </c>
      <c r="J10" s="201" t="s">
        <v>328</v>
      </c>
      <c r="K10" s="201" t="s">
        <v>328</v>
      </c>
      <c r="L10" s="201" t="s">
        <v>328</v>
      </c>
      <c r="M10" s="201" t="s">
        <v>328</v>
      </c>
      <c r="N10" s="201" t="s">
        <v>328</v>
      </c>
      <c r="O10" s="201" t="s">
        <v>328</v>
      </c>
      <c r="P10" s="201" t="s">
        <v>328</v>
      </c>
      <c r="Q10" s="201" t="s">
        <v>328</v>
      </c>
      <c r="R10" s="201" t="s">
        <v>328</v>
      </c>
      <c r="S10" s="201" t="s">
        <v>328</v>
      </c>
      <c r="T10" s="201" t="s">
        <v>328</v>
      </c>
      <c r="U10" s="201" t="s">
        <v>328</v>
      </c>
      <c r="V10" s="201" t="s">
        <v>735</v>
      </c>
      <c r="W10" s="201"/>
      <c r="X10" s="201"/>
      <c r="Y10" s="61"/>
    </row>
    <row r="11" spans="1:25" ht="12.75">
      <c r="A11" s="62" t="s">
        <v>736</v>
      </c>
      <c r="B11" s="63"/>
      <c r="C11" s="202" t="s">
        <v>76</v>
      </c>
      <c r="D11" s="202" t="s">
        <v>77</v>
      </c>
      <c r="E11" s="202" t="s">
        <v>621</v>
      </c>
      <c r="F11" s="202" t="s">
        <v>622</v>
      </c>
      <c r="G11" s="202" t="s">
        <v>74</v>
      </c>
      <c r="H11" s="202" t="s">
        <v>623</v>
      </c>
      <c r="I11" s="202" t="s">
        <v>26</v>
      </c>
      <c r="J11" s="202" t="s">
        <v>27</v>
      </c>
      <c r="K11" s="202" t="s">
        <v>28</v>
      </c>
      <c r="L11" s="202" t="s">
        <v>73</v>
      </c>
      <c r="M11" s="202" t="s">
        <v>25</v>
      </c>
      <c r="N11" s="202" t="s">
        <v>78</v>
      </c>
      <c r="O11" s="202" t="s">
        <v>79</v>
      </c>
      <c r="P11" s="202" t="s">
        <v>80</v>
      </c>
      <c r="Q11" s="202" t="s">
        <v>14</v>
      </c>
      <c r="R11" s="202" t="s">
        <v>395</v>
      </c>
      <c r="S11" s="202" t="s">
        <v>81</v>
      </c>
      <c r="T11" s="202" t="s">
        <v>82</v>
      </c>
      <c r="U11" s="202" t="s">
        <v>78</v>
      </c>
      <c r="V11" s="202"/>
      <c r="W11" s="202"/>
      <c r="X11" s="202"/>
      <c r="Y11" s="64"/>
    </row>
    <row r="12" spans="1:25" ht="12.75">
      <c r="A12" s="65" t="s">
        <v>333</v>
      </c>
      <c r="B12" s="66" t="s">
        <v>275</v>
      </c>
      <c r="C12" s="67"/>
      <c r="D12" s="198"/>
      <c r="E12" s="199"/>
      <c r="F12" s="198"/>
      <c r="G12" s="198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2"/>
      <c r="Y12" s="78">
        <f>SUM(C12:X12)</f>
        <v>0</v>
      </c>
    </row>
    <row r="13" spans="1:25" ht="12.75">
      <c r="A13" s="65" t="s">
        <v>334</v>
      </c>
      <c r="B13" s="66" t="s">
        <v>335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229">
        <v>597</v>
      </c>
      <c r="U13" s="192"/>
      <c r="V13" s="192"/>
      <c r="W13" s="279"/>
      <c r="X13" s="192"/>
      <c r="Y13" s="78">
        <f>SUM(C13:X13)</f>
        <v>597</v>
      </c>
    </row>
    <row r="14" spans="1:25" ht="12.75">
      <c r="A14" s="65" t="s">
        <v>336</v>
      </c>
      <c r="B14" s="68" t="s">
        <v>223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279"/>
      <c r="X14" s="192"/>
      <c r="Y14" s="78">
        <f>SUM(C14:X14)</f>
        <v>0</v>
      </c>
    </row>
    <row r="15" spans="1:25" ht="12.75">
      <c r="A15" s="65" t="s">
        <v>337</v>
      </c>
      <c r="B15" s="68" t="s">
        <v>224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279"/>
      <c r="X15" s="192"/>
      <c r="Y15" s="78">
        <f>SUM(C15:X15)</f>
        <v>0</v>
      </c>
    </row>
    <row r="16" spans="1:25" ht="12.75">
      <c r="A16" s="65" t="s">
        <v>338</v>
      </c>
      <c r="B16" s="68" t="s">
        <v>225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279"/>
      <c r="X16" s="192"/>
      <c r="Y16" s="78">
        <f>SUM(C16:X16)</f>
        <v>0</v>
      </c>
    </row>
    <row r="17" spans="1:25" ht="12.75">
      <c r="A17" s="65" t="s">
        <v>339</v>
      </c>
      <c r="B17" s="68" t="s">
        <v>340</v>
      </c>
      <c r="C17" s="193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279"/>
      <c r="X17" s="192"/>
      <c r="Y17" s="78">
        <f aca="true" t="shared" si="0" ref="Y17:Y31">SUM(C17:X17)</f>
        <v>0</v>
      </c>
    </row>
    <row r="18" spans="1:25" ht="12.75">
      <c r="A18" s="65" t="s">
        <v>341</v>
      </c>
      <c r="B18" s="68" t="s">
        <v>342</v>
      </c>
      <c r="C18" s="193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279"/>
      <c r="X18" s="192"/>
      <c r="Y18" s="78">
        <f t="shared" si="0"/>
        <v>0</v>
      </c>
    </row>
    <row r="19" spans="1:25" ht="12.75">
      <c r="A19" s="69" t="s">
        <v>343</v>
      </c>
      <c r="B19" s="70" t="s">
        <v>217</v>
      </c>
      <c r="C19" s="194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279"/>
      <c r="X19" s="192"/>
      <c r="Y19" s="78">
        <f t="shared" si="0"/>
        <v>0</v>
      </c>
    </row>
    <row r="20" spans="1:25" ht="12.75">
      <c r="A20" s="69" t="s">
        <v>344</v>
      </c>
      <c r="B20" s="70" t="s">
        <v>218</v>
      </c>
      <c r="C20" s="194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279"/>
      <c r="X20" s="192"/>
      <c r="Y20" s="78">
        <f t="shared" si="0"/>
        <v>0</v>
      </c>
    </row>
    <row r="21" spans="1:25" ht="12.75">
      <c r="A21" s="69" t="s">
        <v>345</v>
      </c>
      <c r="B21" s="71" t="s">
        <v>219</v>
      </c>
      <c r="C21" s="195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77"/>
      <c r="U21" s="192"/>
      <c r="V21" s="192"/>
      <c r="W21" s="279"/>
      <c r="X21" s="192"/>
      <c r="Y21" s="78">
        <f t="shared" si="0"/>
        <v>0</v>
      </c>
    </row>
    <row r="22" spans="1:25" ht="12.75">
      <c r="A22" s="69" t="s">
        <v>346</v>
      </c>
      <c r="B22" s="70" t="s">
        <v>220</v>
      </c>
      <c r="C22" s="195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77"/>
      <c r="U22" s="192"/>
      <c r="V22" s="192"/>
      <c r="W22" s="279"/>
      <c r="X22" s="192"/>
      <c r="Y22" s="78">
        <f t="shared" si="0"/>
        <v>0</v>
      </c>
    </row>
    <row r="23" spans="1:25" ht="12.75">
      <c r="A23" s="69" t="s">
        <v>347</v>
      </c>
      <c r="B23" s="70" t="s">
        <v>348</v>
      </c>
      <c r="C23" s="196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77"/>
      <c r="U23" s="192"/>
      <c r="V23" s="192"/>
      <c r="W23" s="279"/>
      <c r="X23" s="192"/>
      <c r="Y23" s="78">
        <f t="shared" si="0"/>
        <v>0</v>
      </c>
    </row>
    <row r="24" spans="1:25" ht="12.75">
      <c r="A24" s="69" t="s">
        <v>349</v>
      </c>
      <c r="B24" s="70" t="s">
        <v>350</v>
      </c>
      <c r="C24" s="196"/>
      <c r="D24" s="192"/>
      <c r="E24" s="192"/>
      <c r="F24" s="192"/>
      <c r="G24" s="192"/>
      <c r="H24" s="77">
        <v>1245778.84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279"/>
      <c r="X24" s="192"/>
      <c r="Y24" s="78">
        <f t="shared" si="0"/>
        <v>1245778.84</v>
      </c>
    </row>
    <row r="25" spans="1:25" ht="12.75">
      <c r="A25" s="69" t="s">
        <v>351</v>
      </c>
      <c r="B25" s="70" t="s">
        <v>242</v>
      </c>
      <c r="C25" s="197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3"/>
      <c r="Y25" s="78">
        <f t="shared" si="0"/>
        <v>0</v>
      </c>
    </row>
    <row r="26" spans="1:28" ht="12.75">
      <c r="A26" s="69" t="s">
        <v>352</v>
      </c>
      <c r="B26" s="70" t="s">
        <v>353</v>
      </c>
      <c r="C26" s="196"/>
      <c r="D26" s="193"/>
      <c r="E26" s="192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78">
        <f t="shared" si="0"/>
        <v>0</v>
      </c>
      <c r="AB26" s="115"/>
    </row>
    <row r="27" spans="1:25" ht="12.75">
      <c r="A27" s="69" t="s">
        <v>558</v>
      </c>
      <c r="B27" s="70" t="s">
        <v>354</v>
      </c>
      <c r="C27" s="196"/>
      <c r="D27" s="193"/>
      <c r="E27" s="192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2"/>
      <c r="R27" s="77"/>
      <c r="S27" s="193"/>
      <c r="T27" s="193"/>
      <c r="U27" s="77"/>
      <c r="V27" s="77"/>
      <c r="W27" s="193"/>
      <c r="X27" s="192"/>
      <c r="Y27" s="78">
        <f t="shared" si="0"/>
        <v>0</v>
      </c>
    </row>
    <row r="28" spans="1:28" ht="12.75">
      <c r="A28" s="69" t="s">
        <v>355</v>
      </c>
      <c r="B28" s="70" t="s">
        <v>356</v>
      </c>
      <c r="C28" s="196"/>
      <c r="D28" s="193"/>
      <c r="E28" s="192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78">
        <f t="shared" si="0"/>
        <v>0</v>
      </c>
      <c r="AB28" s="189"/>
    </row>
    <row r="29" spans="1:25" ht="12.75">
      <c r="A29" s="69" t="s">
        <v>357</v>
      </c>
      <c r="B29" s="70" t="s">
        <v>358</v>
      </c>
      <c r="C29" s="196"/>
      <c r="D29" s="193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78">
        <f t="shared" si="0"/>
        <v>0</v>
      </c>
    </row>
    <row r="30" spans="1:25" ht="12.75">
      <c r="A30" s="69" t="s">
        <v>359</v>
      </c>
      <c r="B30" s="70" t="s">
        <v>303</v>
      </c>
      <c r="C30" s="195"/>
      <c r="D30" s="193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193"/>
      <c r="Q30" s="77">
        <v>13555</v>
      </c>
      <c r="R30" s="193"/>
      <c r="S30" s="193"/>
      <c r="T30" s="193"/>
      <c r="U30" s="193"/>
      <c r="V30" s="193"/>
      <c r="W30" s="193"/>
      <c r="X30" s="193"/>
      <c r="Y30" s="78">
        <f t="shared" si="0"/>
        <v>13555</v>
      </c>
    </row>
    <row r="31" spans="1:25" ht="12.75">
      <c r="A31" s="72"/>
      <c r="B31" s="70"/>
      <c r="C31" s="73"/>
      <c r="D31" s="74"/>
      <c r="E31" s="80"/>
      <c r="F31" s="74"/>
      <c r="G31" s="74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4"/>
      <c r="S31" s="284"/>
      <c r="T31" s="284"/>
      <c r="U31" s="284"/>
      <c r="V31" s="284"/>
      <c r="W31" s="283"/>
      <c r="X31" s="285"/>
      <c r="Y31" s="78">
        <f t="shared" si="0"/>
        <v>0</v>
      </c>
    </row>
    <row r="32" spans="1:25" ht="12.75">
      <c r="A32" s="75" t="s">
        <v>390</v>
      </c>
      <c r="B32" s="76"/>
      <c r="C32" s="81">
        <f>SUM(C12:C31)</f>
        <v>0</v>
      </c>
      <c r="D32" s="81">
        <f>SUM(D12:D31)</f>
        <v>0</v>
      </c>
      <c r="E32" s="81">
        <f>SUM(E12:E31)</f>
        <v>0</v>
      </c>
      <c r="F32" s="81">
        <f>SUM(F12:F31)</f>
        <v>0</v>
      </c>
      <c r="G32" s="81">
        <f aca="true" t="shared" si="1" ref="G32:X32">SUM(G12:G31)</f>
        <v>0</v>
      </c>
      <c r="H32" s="81">
        <f t="shared" si="1"/>
        <v>1245778.84</v>
      </c>
      <c r="I32" s="81">
        <f t="shared" si="1"/>
        <v>0</v>
      </c>
      <c r="J32" s="81">
        <f t="shared" si="1"/>
        <v>0</v>
      </c>
      <c r="K32" s="81">
        <f t="shared" si="1"/>
        <v>0</v>
      </c>
      <c r="L32" s="81">
        <f t="shared" si="1"/>
        <v>0</v>
      </c>
      <c r="M32" s="81">
        <f t="shared" si="1"/>
        <v>0</v>
      </c>
      <c r="N32" s="81">
        <f t="shared" si="1"/>
        <v>0</v>
      </c>
      <c r="O32" s="81">
        <f t="shared" si="1"/>
        <v>0</v>
      </c>
      <c r="P32" s="81">
        <f t="shared" si="1"/>
        <v>0</v>
      </c>
      <c r="Q32" s="81">
        <f t="shared" si="1"/>
        <v>13555</v>
      </c>
      <c r="R32" s="81">
        <f t="shared" si="1"/>
        <v>0</v>
      </c>
      <c r="S32" s="81">
        <f t="shared" si="1"/>
        <v>0</v>
      </c>
      <c r="T32" s="81">
        <f>SUM(T12:T31)</f>
        <v>597</v>
      </c>
      <c r="U32" s="81">
        <f>SUM(U12:U31)</f>
        <v>0</v>
      </c>
      <c r="V32" s="81">
        <f>SUM(V12:V31)</f>
        <v>0</v>
      </c>
      <c r="W32" s="81">
        <f t="shared" si="1"/>
        <v>0</v>
      </c>
      <c r="X32" s="81">
        <f t="shared" si="1"/>
        <v>0</v>
      </c>
      <c r="Y32" s="81">
        <f>SUM(C32:X32)</f>
        <v>1259930.84</v>
      </c>
    </row>
    <row r="33" ht="12.75">
      <c r="X33" s="82"/>
    </row>
    <row r="35" spans="1:25" ht="12.75">
      <c r="A35" s="56" t="s">
        <v>360</v>
      </c>
      <c r="B35" s="57" t="s">
        <v>327</v>
      </c>
      <c r="C35" s="200" t="s">
        <v>13</v>
      </c>
      <c r="D35" s="200" t="s">
        <v>13</v>
      </c>
      <c r="E35" s="200" t="s">
        <v>13</v>
      </c>
      <c r="F35" s="200" t="s">
        <v>13</v>
      </c>
      <c r="G35" s="200" t="s">
        <v>13</v>
      </c>
      <c r="H35" s="200" t="s">
        <v>13</v>
      </c>
      <c r="I35" s="200" t="s">
        <v>13</v>
      </c>
      <c r="J35" s="200" t="s">
        <v>13</v>
      </c>
      <c r="K35" s="200" t="s">
        <v>13</v>
      </c>
      <c r="L35" s="200" t="s">
        <v>13</v>
      </c>
      <c r="M35" s="200" t="s">
        <v>13</v>
      </c>
      <c r="N35" s="200" t="s">
        <v>13</v>
      </c>
      <c r="O35" s="200" t="s">
        <v>13</v>
      </c>
      <c r="P35" s="200" t="s">
        <v>13</v>
      </c>
      <c r="Q35" s="200" t="s">
        <v>13</v>
      </c>
      <c r="R35" s="200" t="s">
        <v>13</v>
      </c>
      <c r="S35" s="200" t="s">
        <v>13</v>
      </c>
      <c r="T35" s="200" t="s">
        <v>13</v>
      </c>
      <c r="U35" s="200" t="s">
        <v>13</v>
      </c>
      <c r="V35" s="200" t="s">
        <v>734</v>
      </c>
      <c r="W35" s="200" t="s">
        <v>734</v>
      </c>
      <c r="X35" s="200" t="s">
        <v>734</v>
      </c>
      <c r="Y35" s="58" t="s">
        <v>273</v>
      </c>
    </row>
    <row r="36" spans="1:25" ht="12.75">
      <c r="A36" s="59"/>
      <c r="B36" s="60"/>
      <c r="C36" s="201" t="s">
        <v>328</v>
      </c>
      <c r="D36" s="201" t="s">
        <v>328</v>
      </c>
      <c r="E36" s="201" t="s">
        <v>328</v>
      </c>
      <c r="F36" s="201" t="s">
        <v>328</v>
      </c>
      <c r="G36" s="201" t="s">
        <v>328</v>
      </c>
      <c r="H36" s="201" t="s">
        <v>328</v>
      </c>
      <c r="I36" s="201" t="s">
        <v>328</v>
      </c>
      <c r="J36" s="201" t="s">
        <v>328</v>
      </c>
      <c r="K36" s="201" t="s">
        <v>328</v>
      </c>
      <c r="L36" s="201" t="s">
        <v>328</v>
      </c>
      <c r="M36" s="201" t="s">
        <v>328</v>
      </c>
      <c r="N36" s="201" t="s">
        <v>328</v>
      </c>
      <c r="O36" s="201" t="s">
        <v>328</v>
      </c>
      <c r="P36" s="201" t="s">
        <v>328</v>
      </c>
      <c r="Q36" s="201" t="s">
        <v>328</v>
      </c>
      <c r="R36" s="201" t="s">
        <v>328</v>
      </c>
      <c r="S36" s="201" t="s">
        <v>328</v>
      </c>
      <c r="T36" s="201" t="s">
        <v>328</v>
      </c>
      <c r="U36" s="201" t="s">
        <v>328</v>
      </c>
      <c r="V36" s="201"/>
      <c r="W36" s="201"/>
      <c r="X36" s="201"/>
      <c r="Y36" s="61"/>
    </row>
    <row r="37" spans="1:25" ht="12.75">
      <c r="A37" s="62" t="s">
        <v>736</v>
      </c>
      <c r="B37" s="63"/>
      <c r="C37" s="202" t="s">
        <v>76</v>
      </c>
      <c r="D37" s="202" t="s">
        <v>77</v>
      </c>
      <c r="E37" s="202" t="s">
        <v>621</v>
      </c>
      <c r="F37" s="202" t="s">
        <v>622</v>
      </c>
      <c r="G37" s="202" t="s">
        <v>74</v>
      </c>
      <c r="H37" s="202" t="s">
        <v>75</v>
      </c>
      <c r="I37" s="202" t="s">
        <v>26</v>
      </c>
      <c r="J37" s="202" t="s">
        <v>27</v>
      </c>
      <c r="K37" s="202" t="s">
        <v>28</v>
      </c>
      <c r="L37" s="202" t="s">
        <v>73</v>
      </c>
      <c r="M37" s="202" t="s">
        <v>25</v>
      </c>
      <c r="N37" s="202" t="s">
        <v>78</v>
      </c>
      <c r="O37" s="202" t="s">
        <v>79</v>
      </c>
      <c r="P37" s="202" t="s">
        <v>80</v>
      </c>
      <c r="Q37" s="202" t="s">
        <v>14</v>
      </c>
      <c r="R37" s="202" t="s">
        <v>395</v>
      </c>
      <c r="S37" s="202" t="s">
        <v>81</v>
      </c>
      <c r="T37" s="202" t="s">
        <v>82</v>
      </c>
      <c r="U37" s="202" t="s">
        <v>78</v>
      </c>
      <c r="V37" s="202"/>
      <c r="W37" s="202"/>
      <c r="X37" s="202"/>
      <c r="Y37" s="64"/>
    </row>
    <row r="38" spans="1:25" ht="12.75">
      <c r="A38" s="65" t="s">
        <v>392</v>
      </c>
      <c r="B38" s="66" t="s">
        <v>127</v>
      </c>
      <c r="C38" s="342">
        <v>10</v>
      </c>
      <c r="D38" s="77">
        <v>30</v>
      </c>
      <c r="E38" s="77">
        <v>35</v>
      </c>
      <c r="F38" s="77">
        <v>3</v>
      </c>
      <c r="G38" s="77">
        <v>30</v>
      </c>
      <c r="H38" s="77">
        <v>105</v>
      </c>
      <c r="I38" s="77">
        <v>1</v>
      </c>
      <c r="J38" s="77">
        <v>2</v>
      </c>
      <c r="K38" s="77">
        <v>25</v>
      </c>
      <c r="L38" s="77">
        <v>30</v>
      </c>
      <c r="M38" s="77">
        <v>1</v>
      </c>
      <c r="N38" s="77">
        <v>1</v>
      </c>
      <c r="O38" s="77">
        <v>30</v>
      </c>
      <c r="P38" s="77">
        <v>15</v>
      </c>
      <c r="Q38" s="77">
        <v>3</v>
      </c>
      <c r="R38" s="77">
        <v>1</v>
      </c>
      <c r="S38" s="77">
        <v>12</v>
      </c>
      <c r="T38" s="77">
        <v>2</v>
      </c>
      <c r="U38" s="77">
        <v>16</v>
      </c>
      <c r="V38" s="192"/>
      <c r="W38" s="193"/>
      <c r="X38" s="77"/>
      <c r="Y38" s="117">
        <f>SUM(C38:X38)</f>
        <v>352</v>
      </c>
    </row>
    <row r="39" spans="1:25" ht="12.75">
      <c r="A39" s="65" t="s">
        <v>624</v>
      </c>
      <c r="B39" s="66" t="s">
        <v>121</v>
      </c>
      <c r="C39" s="192"/>
      <c r="D39" s="192"/>
      <c r="E39" s="192"/>
      <c r="F39" s="192"/>
      <c r="G39" s="192"/>
      <c r="H39" s="77">
        <v>1245779</v>
      </c>
      <c r="I39" s="192"/>
      <c r="J39" s="192"/>
      <c r="K39" s="192"/>
      <c r="L39" s="192"/>
      <c r="M39" s="192"/>
      <c r="N39" s="192"/>
      <c r="O39" s="192"/>
      <c r="P39" s="192"/>
      <c r="Q39" s="77">
        <v>13555</v>
      </c>
      <c r="R39" s="77"/>
      <c r="S39" s="192"/>
      <c r="T39" s="77">
        <v>597</v>
      </c>
      <c r="U39" s="77"/>
      <c r="V39" s="77"/>
      <c r="W39" s="279"/>
      <c r="X39" s="192"/>
      <c r="Y39" s="78">
        <f aca="true" t="shared" si="2" ref="Y39:Y44">SUM(C39:X39)</f>
        <v>1259931</v>
      </c>
    </row>
    <row r="40" spans="1:25" ht="12.75">
      <c r="A40" s="65" t="s">
        <v>361</v>
      </c>
      <c r="B40" s="68" t="s">
        <v>248</v>
      </c>
      <c r="C40" s="77"/>
      <c r="D40" s="79"/>
      <c r="E40" s="77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192"/>
      <c r="Y40" s="78">
        <f t="shared" si="2"/>
        <v>0</v>
      </c>
    </row>
    <row r="41" spans="1:25" ht="12.75">
      <c r="A41" s="65" t="s">
        <v>510</v>
      </c>
      <c r="B41" s="68" t="s">
        <v>509</v>
      </c>
      <c r="C41" s="229"/>
      <c r="D41" s="229"/>
      <c r="E41" s="229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117">
        <f>SUM(C41:X41)</f>
        <v>0</v>
      </c>
    </row>
    <row r="42" spans="1:25" ht="12.75">
      <c r="A42" s="65" t="s">
        <v>391</v>
      </c>
      <c r="B42" s="68" t="s">
        <v>283</v>
      </c>
      <c r="C42" s="77"/>
      <c r="D42" s="79"/>
      <c r="E42" s="77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192"/>
      <c r="Y42" s="78">
        <f t="shared" si="2"/>
        <v>0</v>
      </c>
    </row>
    <row r="43" spans="1:25" ht="12.75">
      <c r="A43" s="75" t="s">
        <v>389</v>
      </c>
      <c r="B43" s="76"/>
      <c r="C43" s="81">
        <f aca="true" t="shared" si="3" ref="C43:S43">SUM(C38:C42)</f>
        <v>10</v>
      </c>
      <c r="D43" s="81">
        <f t="shared" si="3"/>
        <v>30</v>
      </c>
      <c r="E43" s="81">
        <f t="shared" si="3"/>
        <v>35</v>
      </c>
      <c r="F43" s="81">
        <f t="shared" si="3"/>
        <v>3</v>
      </c>
      <c r="G43" s="81">
        <f t="shared" si="3"/>
        <v>30</v>
      </c>
      <c r="H43" s="81">
        <f t="shared" si="3"/>
        <v>1245884</v>
      </c>
      <c r="I43" s="81">
        <f t="shared" si="3"/>
        <v>1</v>
      </c>
      <c r="J43" s="81">
        <f t="shared" si="3"/>
        <v>2</v>
      </c>
      <c r="K43" s="81">
        <f t="shared" si="3"/>
        <v>25</v>
      </c>
      <c r="L43" s="81">
        <f t="shared" si="3"/>
        <v>30</v>
      </c>
      <c r="M43" s="81">
        <f t="shared" si="3"/>
        <v>1</v>
      </c>
      <c r="N43" s="81">
        <f t="shared" si="3"/>
        <v>1</v>
      </c>
      <c r="O43" s="81">
        <f t="shared" si="3"/>
        <v>30</v>
      </c>
      <c r="P43" s="81">
        <f t="shared" si="3"/>
        <v>15</v>
      </c>
      <c r="Q43" s="81">
        <f t="shared" si="3"/>
        <v>13558</v>
      </c>
      <c r="R43" s="81">
        <f t="shared" si="3"/>
        <v>1</v>
      </c>
      <c r="S43" s="81">
        <f t="shared" si="3"/>
        <v>12</v>
      </c>
      <c r="T43" s="81">
        <f>SUM(T38:T42)</f>
        <v>599</v>
      </c>
      <c r="U43" s="81">
        <f>SUM(U38:U42)</f>
        <v>16</v>
      </c>
      <c r="V43" s="81">
        <f>SUM(V38:V42)</f>
        <v>0</v>
      </c>
      <c r="W43" s="81">
        <f>SUM(W39:W42)</f>
        <v>0</v>
      </c>
      <c r="X43" s="81">
        <f>SUM(X38:X42)</f>
        <v>0</v>
      </c>
      <c r="Y43" s="81">
        <f t="shared" si="2"/>
        <v>1260283</v>
      </c>
    </row>
    <row r="44" spans="1:25" ht="12.75">
      <c r="A44" s="72" t="s">
        <v>625</v>
      </c>
      <c r="B44" s="116"/>
      <c r="C44" s="117">
        <v>0.03</v>
      </c>
      <c r="D44" s="117">
        <v>0.17</v>
      </c>
      <c r="E44" s="117">
        <v>0.45</v>
      </c>
      <c r="F44" s="117">
        <v>16804.08</v>
      </c>
      <c r="G44" s="117">
        <v>1.69</v>
      </c>
      <c r="H44" s="117">
        <v>1143015.34</v>
      </c>
      <c r="I44" s="117">
        <v>1.12</v>
      </c>
      <c r="J44" s="117">
        <v>3138.25</v>
      </c>
      <c r="K44" s="117">
        <v>107724.65</v>
      </c>
      <c r="L44" s="117">
        <v>0.41</v>
      </c>
      <c r="M44" s="117">
        <v>0</v>
      </c>
      <c r="N44" s="117">
        <v>0.78</v>
      </c>
      <c r="O44" s="117">
        <v>49423.12</v>
      </c>
      <c r="P44" s="117">
        <v>3.29</v>
      </c>
      <c r="Q44" s="117">
        <v>0.17</v>
      </c>
      <c r="R44" s="117">
        <v>0</v>
      </c>
      <c r="S44" s="117">
        <v>0.12</v>
      </c>
      <c r="T44" s="117">
        <v>0.35</v>
      </c>
      <c r="U44" s="117">
        <v>8377.85</v>
      </c>
      <c r="V44" s="117">
        <v>152.96</v>
      </c>
      <c r="W44" s="117"/>
      <c r="X44" s="117"/>
      <c r="Y44" s="117">
        <f t="shared" si="2"/>
        <v>1328644.8300000003</v>
      </c>
    </row>
    <row r="45" spans="1:25" ht="12.75">
      <c r="A45" s="72" t="s">
        <v>626</v>
      </c>
      <c r="B45" s="116"/>
      <c r="C45" s="117">
        <f>C43-C32</f>
        <v>10</v>
      </c>
      <c r="D45" s="117">
        <f>D43-D32</f>
        <v>30</v>
      </c>
      <c r="E45" s="117">
        <f>E43-E32</f>
        <v>35</v>
      </c>
      <c r="F45" s="117">
        <f>F43-F32</f>
        <v>3</v>
      </c>
      <c r="G45" s="117">
        <f aca="true" t="shared" si="4" ref="G45:W45">G43-G32</f>
        <v>30</v>
      </c>
      <c r="H45" s="117">
        <f t="shared" si="4"/>
        <v>105.15999999991618</v>
      </c>
      <c r="I45" s="117">
        <f t="shared" si="4"/>
        <v>1</v>
      </c>
      <c r="J45" s="117">
        <f t="shared" si="4"/>
        <v>2</v>
      </c>
      <c r="K45" s="117">
        <f>K43-K32</f>
        <v>25</v>
      </c>
      <c r="L45" s="117">
        <f t="shared" si="4"/>
        <v>30</v>
      </c>
      <c r="M45" s="117">
        <f t="shared" si="4"/>
        <v>1</v>
      </c>
      <c r="N45" s="117">
        <f t="shared" si="4"/>
        <v>1</v>
      </c>
      <c r="O45" s="117">
        <f t="shared" si="4"/>
        <v>30</v>
      </c>
      <c r="P45" s="117">
        <f t="shared" si="4"/>
        <v>15</v>
      </c>
      <c r="Q45" s="117">
        <f t="shared" si="4"/>
        <v>3</v>
      </c>
      <c r="R45" s="117">
        <f>R43-R32</f>
        <v>1</v>
      </c>
      <c r="S45" s="117">
        <f>S43-S32</f>
        <v>12</v>
      </c>
      <c r="T45" s="117">
        <f>T43-T32</f>
        <v>2</v>
      </c>
      <c r="U45" s="117">
        <f>U43-U32</f>
        <v>16</v>
      </c>
      <c r="V45" s="117">
        <f>V43-V32</f>
        <v>0</v>
      </c>
      <c r="W45" s="117">
        <f t="shared" si="4"/>
        <v>0</v>
      </c>
      <c r="X45" s="117">
        <f>X43-X32</f>
        <v>0</v>
      </c>
      <c r="Y45" s="117">
        <f>Y44+Y43-Y32</f>
        <v>1328996.99</v>
      </c>
    </row>
    <row r="46" spans="1:25" ht="12.75">
      <c r="A46" s="26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ht="15">
      <c r="A47" s="5" t="s">
        <v>274</v>
      </c>
      <c r="B47" s="5"/>
      <c r="C47" s="5"/>
      <c r="D47" s="11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0"/>
      <c r="X47" s="121"/>
      <c r="Y47" s="5"/>
    </row>
    <row r="48" spans="1:25" ht="15">
      <c r="A48" s="517" t="s">
        <v>29</v>
      </c>
      <c r="B48" s="517"/>
      <c r="C48" s="517"/>
      <c r="D48" s="115"/>
      <c r="E48" s="5"/>
      <c r="F48" s="5"/>
      <c r="G48" s="5"/>
      <c r="H48" s="5"/>
      <c r="I48" s="5"/>
      <c r="J48" s="5"/>
      <c r="K48" s="5"/>
      <c r="L48" s="5"/>
      <c r="M48" s="11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 t="s">
        <v>512</v>
      </c>
      <c r="B49" s="5"/>
      <c r="C49" s="5"/>
      <c r="D49" s="11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6"/>
      <c r="Y49" s="16"/>
    </row>
    <row r="50" spans="1:4" ht="12.75">
      <c r="A50" s="26"/>
      <c r="B50" s="114"/>
      <c r="C50" s="115"/>
      <c r="D50" s="115"/>
    </row>
    <row r="52" ht="12.75">
      <c r="A52" s="1"/>
    </row>
    <row r="53" ht="12.75">
      <c r="A53" s="1"/>
    </row>
  </sheetData>
  <sheetProtection/>
  <mergeCells count="2">
    <mergeCell ref="A6:Y6"/>
    <mergeCell ref="A48:C48"/>
  </mergeCells>
  <printOptions/>
  <pageMargins left="0.16" right="0.16" top="0.67" bottom="0.3" header="0.17" footer="0.15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">
      <selection activeCell="E149" sqref="E149"/>
    </sheetView>
  </sheetViews>
  <sheetFormatPr defaultColWidth="9.140625" defaultRowHeight="12"/>
  <cols>
    <col min="1" max="1" width="46.7109375" style="1" customWidth="1"/>
    <col min="2" max="2" width="5.00390625" style="1" customWidth="1"/>
    <col min="3" max="3" width="11.00390625" style="1" customWidth="1"/>
    <col min="4" max="4" width="8.7109375" style="1" customWidth="1"/>
    <col min="5" max="5" width="11.140625" style="1" customWidth="1"/>
    <col min="6" max="6" width="9.140625" style="1" customWidth="1"/>
    <col min="7" max="7" width="8.140625" style="1" customWidth="1"/>
    <col min="8" max="8" width="8.28125" style="1" bestFit="1" customWidth="1"/>
    <col min="9" max="9" width="7.8515625" style="1" customWidth="1"/>
    <col min="10" max="10" width="8.421875" style="1" customWidth="1"/>
    <col min="11" max="11" width="7.421875" style="1" customWidth="1"/>
    <col min="12" max="12" width="8.140625" style="1" customWidth="1"/>
    <col min="13" max="13" width="10.8515625" style="1" customWidth="1"/>
    <col min="14" max="14" width="8.7109375" style="1" bestFit="1" customWidth="1"/>
    <col min="15" max="15" width="10.421875" style="1" customWidth="1"/>
    <col min="16" max="16" width="9.00390625" style="1" customWidth="1"/>
    <col min="17" max="17" width="9.140625" style="1" customWidth="1"/>
    <col min="18" max="18" width="10.140625" style="1" bestFit="1" customWidth="1"/>
    <col min="19" max="19" width="11.140625" style="1" bestFit="1" customWidth="1"/>
    <col min="20" max="16384" width="9.28125" style="1" customWidth="1"/>
  </cols>
  <sheetData>
    <row r="1" spans="6:17" ht="15.75">
      <c r="F1" s="528" t="s">
        <v>189</v>
      </c>
      <c r="G1" s="528"/>
      <c r="H1" s="528"/>
      <c r="I1" s="528"/>
      <c r="P1" s="2"/>
      <c r="Q1" s="205" t="s">
        <v>362</v>
      </c>
    </row>
    <row r="2" spans="1:17" ht="12.75">
      <c r="A2" s="515" t="s">
        <v>21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</row>
    <row r="3" spans="1:17" ht="12.75">
      <c r="A3" s="527" t="s">
        <v>627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7" ht="12.75">
      <c r="A4" s="84"/>
      <c r="B4" s="8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"/>
      <c r="O4" s="84"/>
      <c r="P4" s="86"/>
      <c r="Q4" s="86"/>
    </row>
    <row r="5" spans="1:17" ht="12.75" customHeight="1">
      <c r="A5" s="526" t="s">
        <v>324</v>
      </c>
      <c r="B5" s="526" t="s">
        <v>363</v>
      </c>
      <c r="C5" s="526" t="s">
        <v>364</v>
      </c>
      <c r="D5" s="526"/>
      <c r="E5" s="526"/>
      <c r="F5" s="526"/>
      <c r="G5" s="526"/>
      <c r="H5" s="526" t="s">
        <v>365</v>
      </c>
      <c r="I5" s="526"/>
      <c r="J5" s="526"/>
      <c r="K5" s="526"/>
      <c r="L5" s="526"/>
      <c r="M5" s="526" t="s">
        <v>366</v>
      </c>
      <c r="N5" s="526"/>
      <c r="O5" s="526"/>
      <c r="P5" s="526"/>
      <c r="Q5" s="526"/>
    </row>
    <row r="6" spans="1:17" ht="11.25" customHeight="1">
      <c r="A6" s="526"/>
      <c r="B6" s="526"/>
      <c r="C6" s="526" t="s">
        <v>116</v>
      </c>
      <c r="D6" s="526" t="s">
        <v>367</v>
      </c>
      <c r="E6" s="526"/>
      <c r="F6" s="526"/>
      <c r="G6" s="526"/>
      <c r="H6" s="526" t="s">
        <v>116</v>
      </c>
      <c r="I6" s="526" t="s">
        <v>367</v>
      </c>
      <c r="J6" s="526"/>
      <c r="K6" s="526"/>
      <c r="L6" s="526"/>
      <c r="M6" s="526" t="s">
        <v>116</v>
      </c>
      <c r="N6" s="526" t="s">
        <v>367</v>
      </c>
      <c r="O6" s="526"/>
      <c r="P6" s="526"/>
      <c r="Q6" s="526"/>
    </row>
    <row r="7" spans="1:17" ht="11.25" customHeight="1">
      <c r="A7" s="526"/>
      <c r="B7" s="526"/>
      <c r="C7" s="526"/>
      <c r="D7" s="526" t="s">
        <v>368</v>
      </c>
      <c r="E7" s="526" t="s">
        <v>369</v>
      </c>
      <c r="F7" s="526"/>
      <c r="G7" s="526"/>
      <c r="H7" s="526"/>
      <c r="I7" s="526" t="s">
        <v>368</v>
      </c>
      <c r="J7" s="526" t="s">
        <v>369</v>
      </c>
      <c r="K7" s="526"/>
      <c r="L7" s="526"/>
      <c r="M7" s="526"/>
      <c r="N7" s="526" t="s">
        <v>368</v>
      </c>
      <c r="O7" s="526" t="s">
        <v>369</v>
      </c>
      <c r="P7" s="526"/>
      <c r="Q7" s="526"/>
    </row>
    <row r="8" spans="1:17" ht="25.5">
      <c r="A8" s="526"/>
      <c r="B8" s="526"/>
      <c r="C8" s="526"/>
      <c r="D8" s="526"/>
      <c r="E8" s="87" t="s">
        <v>370</v>
      </c>
      <c r="F8" s="87" t="s">
        <v>628</v>
      </c>
      <c r="G8" s="87" t="s">
        <v>371</v>
      </c>
      <c r="H8" s="526"/>
      <c r="I8" s="526"/>
      <c r="J8" s="87" t="s">
        <v>370</v>
      </c>
      <c r="K8" s="87" t="s">
        <v>628</v>
      </c>
      <c r="L8" s="87" t="s">
        <v>371</v>
      </c>
      <c r="M8" s="526"/>
      <c r="N8" s="526"/>
      <c r="O8" s="87" t="s">
        <v>370</v>
      </c>
      <c r="P8" s="87" t="s">
        <v>628</v>
      </c>
      <c r="Q8" s="87" t="s">
        <v>371</v>
      </c>
    </row>
    <row r="9" spans="1:17" ht="12.75">
      <c r="A9" s="88" t="s">
        <v>372</v>
      </c>
      <c r="B9" s="89"/>
      <c r="C9" s="90">
        <f>SUM(C10:C14)</f>
        <v>7123081</v>
      </c>
      <c r="D9" s="90">
        <f aca="true" t="shared" si="0" ref="D9:Q9">SUM(D10:D14)</f>
        <v>579300</v>
      </c>
      <c r="E9" s="90">
        <f t="shared" si="0"/>
        <v>5284447</v>
      </c>
      <c r="F9" s="90">
        <f t="shared" si="0"/>
        <v>1259334</v>
      </c>
      <c r="G9" s="90">
        <f t="shared" si="0"/>
        <v>0</v>
      </c>
      <c r="H9" s="90">
        <f t="shared" si="0"/>
        <v>71175</v>
      </c>
      <c r="I9" s="90">
        <f t="shared" si="0"/>
        <v>0</v>
      </c>
      <c r="J9" s="90">
        <f t="shared" si="0"/>
        <v>71175</v>
      </c>
      <c r="K9" s="90">
        <f t="shared" si="0"/>
        <v>0</v>
      </c>
      <c r="L9" s="90">
        <f t="shared" si="0"/>
        <v>0</v>
      </c>
      <c r="M9" s="90">
        <f t="shared" si="0"/>
        <v>7051906</v>
      </c>
      <c r="N9" s="90">
        <f t="shared" si="0"/>
        <v>579300</v>
      </c>
      <c r="O9" s="90">
        <f t="shared" si="0"/>
        <v>5213272</v>
      </c>
      <c r="P9" s="90">
        <f t="shared" si="0"/>
        <v>1259334</v>
      </c>
      <c r="Q9" s="90">
        <f t="shared" si="0"/>
        <v>0</v>
      </c>
    </row>
    <row r="10" spans="1:17" ht="12.75">
      <c r="A10" s="91">
        <v>5100</v>
      </c>
      <c r="B10" s="92"/>
      <c r="C10" s="93">
        <f aca="true" t="shared" si="1" ref="C10:G14">SUM(H10+M10)</f>
        <v>5123667</v>
      </c>
      <c r="D10" s="93">
        <f t="shared" si="1"/>
        <v>380300</v>
      </c>
      <c r="E10" s="93">
        <f t="shared" si="1"/>
        <v>3497588</v>
      </c>
      <c r="F10" s="93">
        <f t="shared" si="1"/>
        <v>1245779</v>
      </c>
      <c r="G10" s="93">
        <f t="shared" si="1"/>
        <v>0</v>
      </c>
      <c r="H10" s="93">
        <f>SUM(I10:L10)</f>
        <v>0</v>
      </c>
      <c r="I10" s="93">
        <f>SUM(I15)</f>
        <v>0</v>
      </c>
      <c r="J10" s="93">
        <f>SUM(J15)</f>
        <v>0</v>
      </c>
      <c r="K10" s="93">
        <f>SUM(K15)</f>
        <v>0</v>
      </c>
      <c r="L10" s="93">
        <f>SUM(L15)</f>
        <v>0</v>
      </c>
      <c r="M10" s="93">
        <f>SUM(N10:Q10)</f>
        <v>5123667</v>
      </c>
      <c r="N10" s="93">
        <f>SUM(N15)</f>
        <v>380300</v>
      </c>
      <c r="O10" s="93">
        <f>SUM(O15)</f>
        <v>3497588</v>
      </c>
      <c r="P10" s="93">
        <f>SUM(P15)</f>
        <v>1245779</v>
      </c>
      <c r="Q10" s="93">
        <f>SUM(Q15)</f>
        <v>0</v>
      </c>
    </row>
    <row r="11" spans="1:17" ht="12.75">
      <c r="A11" s="91">
        <v>5200</v>
      </c>
      <c r="B11" s="92"/>
      <c r="C11" s="93">
        <f t="shared" si="1"/>
        <v>1996260</v>
      </c>
      <c r="D11" s="93">
        <f t="shared" si="1"/>
        <v>199000</v>
      </c>
      <c r="E11" s="93">
        <f t="shared" si="1"/>
        <v>1783705</v>
      </c>
      <c r="F11" s="93">
        <f t="shared" si="1"/>
        <v>13555</v>
      </c>
      <c r="G11" s="93">
        <f t="shared" si="1"/>
        <v>0</v>
      </c>
      <c r="H11" s="93">
        <f>SUM(I11:L11)</f>
        <v>71175</v>
      </c>
      <c r="I11" s="94">
        <f>SUM(I38)</f>
        <v>0</v>
      </c>
      <c r="J11" s="94">
        <f>SUM(J38)</f>
        <v>71175</v>
      </c>
      <c r="K11" s="94">
        <f>SUM(K38)</f>
        <v>0</v>
      </c>
      <c r="L11" s="94">
        <f>SUM(L38)</f>
        <v>0</v>
      </c>
      <c r="M11" s="93">
        <f>SUM(N11:Q11)</f>
        <v>1925085</v>
      </c>
      <c r="N11" s="93">
        <f>SUM(N38)</f>
        <v>199000</v>
      </c>
      <c r="O11" s="93">
        <f>SUM(O38)</f>
        <v>1712530</v>
      </c>
      <c r="P11" s="93">
        <f>SUM(P38)</f>
        <v>13555</v>
      </c>
      <c r="Q11" s="93">
        <f>SUM(Q38)</f>
        <v>0</v>
      </c>
    </row>
    <row r="12" spans="1:17" ht="12.75">
      <c r="A12" s="91">
        <v>5300</v>
      </c>
      <c r="B12" s="92"/>
      <c r="C12" s="93">
        <f t="shared" si="1"/>
        <v>3154</v>
      </c>
      <c r="D12" s="93">
        <f t="shared" si="1"/>
        <v>0</v>
      </c>
      <c r="E12" s="93">
        <f t="shared" si="1"/>
        <v>3154</v>
      </c>
      <c r="F12" s="93">
        <f t="shared" si="1"/>
        <v>0</v>
      </c>
      <c r="G12" s="93">
        <f t="shared" si="1"/>
        <v>0</v>
      </c>
      <c r="H12" s="93">
        <f>SUM(I12:L12)</f>
        <v>0</v>
      </c>
      <c r="I12" s="93">
        <f>SUM(I120)</f>
        <v>0</v>
      </c>
      <c r="J12" s="93">
        <f>SUM(J120)</f>
        <v>0</v>
      </c>
      <c r="K12" s="93">
        <f>SUM(K120)</f>
        <v>0</v>
      </c>
      <c r="L12" s="93">
        <f>SUM(L120)</f>
        <v>0</v>
      </c>
      <c r="M12" s="93">
        <f>SUM(N12:Q12)</f>
        <v>3154</v>
      </c>
      <c r="N12" s="93">
        <f>SUM(N120)</f>
        <v>0</v>
      </c>
      <c r="O12" s="93">
        <f>SUM(O120)</f>
        <v>3154</v>
      </c>
      <c r="P12" s="93">
        <f>SUM(P120)</f>
        <v>0</v>
      </c>
      <c r="Q12" s="93">
        <f>SUM(Q120)</f>
        <v>0</v>
      </c>
    </row>
    <row r="13" spans="1:17" ht="12.75">
      <c r="A13" s="91">
        <v>5400</v>
      </c>
      <c r="B13" s="92"/>
      <c r="C13" s="93">
        <f>SUM(H13+M13)</f>
        <v>0</v>
      </c>
      <c r="D13" s="93">
        <f t="shared" si="1"/>
        <v>0</v>
      </c>
      <c r="E13" s="93">
        <f t="shared" si="1"/>
        <v>0</v>
      </c>
      <c r="F13" s="93">
        <f t="shared" si="1"/>
        <v>0</v>
      </c>
      <c r="G13" s="93">
        <f t="shared" si="1"/>
        <v>0</v>
      </c>
      <c r="H13" s="93">
        <f>SUM(I13:L13)</f>
        <v>0</v>
      </c>
      <c r="I13" s="93">
        <f aca="true" t="shared" si="2" ref="I13:Q13">SUM(I129)</f>
        <v>0</v>
      </c>
      <c r="J13" s="93">
        <f t="shared" si="2"/>
        <v>0</v>
      </c>
      <c r="K13" s="93">
        <f t="shared" si="2"/>
        <v>0</v>
      </c>
      <c r="L13" s="93">
        <f t="shared" si="2"/>
        <v>0</v>
      </c>
      <c r="M13" s="93">
        <f>SUM(N13:Q13)</f>
        <v>0</v>
      </c>
      <c r="N13" s="93">
        <f t="shared" si="2"/>
        <v>0</v>
      </c>
      <c r="O13" s="93">
        <f t="shared" si="2"/>
        <v>0</v>
      </c>
      <c r="P13" s="93">
        <f t="shared" si="2"/>
        <v>0</v>
      </c>
      <c r="Q13" s="93">
        <f t="shared" si="2"/>
        <v>0</v>
      </c>
    </row>
    <row r="14" spans="1:17" ht="12.75">
      <c r="A14" s="91">
        <v>5500</v>
      </c>
      <c r="B14" s="92"/>
      <c r="C14" s="93">
        <f>SUM(H14+M14)</f>
        <v>0</v>
      </c>
      <c r="D14" s="93">
        <f t="shared" si="1"/>
        <v>0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>SUM(I14:L14)</f>
        <v>0</v>
      </c>
      <c r="I14" s="93">
        <f>SUM(I133)</f>
        <v>0</v>
      </c>
      <c r="J14" s="93">
        <f>SUM(J133)</f>
        <v>0</v>
      </c>
      <c r="K14" s="93">
        <f>SUM(K133)</f>
        <v>0</v>
      </c>
      <c r="L14" s="93">
        <f>SUM(L133)</f>
        <v>0</v>
      </c>
      <c r="M14" s="93">
        <f>SUM(N14:Q14)</f>
        <v>0</v>
      </c>
      <c r="N14" s="93">
        <f>SUM(N133)</f>
        <v>0</v>
      </c>
      <c r="O14" s="93">
        <f>SUM(O133)</f>
        <v>0</v>
      </c>
      <c r="P14" s="93">
        <f>SUM(P133)</f>
        <v>0</v>
      </c>
      <c r="Q14" s="93">
        <f>SUM(Q133)</f>
        <v>0</v>
      </c>
    </row>
    <row r="15" spans="1:17" ht="12.75">
      <c r="A15" s="88" t="s">
        <v>373</v>
      </c>
      <c r="B15" s="89"/>
      <c r="C15" s="95">
        <f>SUM(C19+C27+C30+C33+C25+C16+C23)</f>
        <v>5123667</v>
      </c>
      <c r="D15" s="95">
        <f aca="true" t="shared" si="3" ref="D15:Q15">SUM(D19++D27+D30+D33+D25+D16+D23)</f>
        <v>380300</v>
      </c>
      <c r="E15" s="95">
        <f t="shared" si="3"/>
        <v>3497588</v>
      </c>
      <c r="F15" s="95">
        <f t="shared" si="3"/>
        <v>1245779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 t="shared" si="3"/>
        <v>5123667</v>
      </c>
      <c r="N15" s="95">
        <f t="shared" si="3"/>
        <v>380300</v>
      </c>
      <c r="O15" s="95">
        <f t="shared" si="3"/>
        <v>3497588</v>
      </c>
      <c r="P15" s="95">
        <f t="shared" si="3"/>
        <v>1245779</v>
      </c>
      <c r="Q15" s="95">
        <f t="shared" si="3"/>
        <v>0</v>
      </c>
    </row>
    <row r="16" spans="1:17" ht="12.75">
      <c r="A16" s="96" t="s">
        <v>382</v>
      </c>
      <c r="B16" s="97"/>
      <c r="C16" s="98">
        <f>C17</f>
        <v>66100</v>
      </c>
      <c r="D16" s="98">
        <f aca="true" t="shared" si="4" ref="D16:Q17">D17</f>
        <v>66100</v>
      </c>
      <c r="E16" s="98">
        <f t="shared" si="4"/>
        <v>0</v>
      </c>
      <c r="F16" s="98">
        <f t="shared" si="4"/>
        <v>0</v>
      </c>
      <c r="G16" s="98">
        <f t="shared" si="4"/>
        <v>0</v>
      </c>
      <c r="H16" s="98">
        <f t="shared" si="4"/>
        <v>0</v>
      </c>
      <c r="I16" s="98">
        <f t="shared" si="4"/>
        <v>0</v>
      </c>
      <c r="J16" s="98">
        <f t="shared" si="4"/>
        <v>0</v>
      </c>
      <c r="K16" s="98">
        <f t="shared" si="4"/>
        <v>0</v>
      </c>
      <c r="L16" s="98">
        <f t="shared" si="4"/>
        <v>0</v>
      </c>
      <c r="M16" s="98">
        <f t="shared" si="4"/>
        <v>66100</v>
      </c>
      <c r="N16" s="98">
        <f t="shared" si="4"/>
        <v>66100</v>
      </c>
      <c r="O16" s="98">
        <f t="shared" si="4"/>
        <v>0</v>
      </c>
      <c r="P16" s="98">
        <f t="shared" si="4"/>
        <v>0</v>
      </c>
      <c r="Q16" s="98">
        <f t="shared" si="4"/>
        <v>0</v>
      </c>
    </row>
    <row r="17" spans="1:17" ht="12.75">
      <c r="A17" s="99">
        <v>5100</v>
      </c>
      <c r="B17" s="97"/>
      <c r="C17" s="98">
        <f>C18</f>
        <v>66100</v>
      </c>
      <c r="D17" s="98">
        <f t="shared" si="4"/>
        <v>66100</v>
      </c>
      <c r="E17" s="98">
        <f t="shared" si="4"/>
        <v>0</v>
      </c>
      <c r="F17" s="98">
        <f t="shared" si="4"/>
        <v>0</v>
      </c>
      <c r="G17" s="98">
        <f t="shared" si="4"/>
        <v>0</v>
      </c>
      <c r="H17" s="98">
        <f t="shared" si="4"/>
        <v>0</v>
      </c>
      <c r="I17" s="98">
        <f t="shared" si="4"/>
        <v>0</v>
      </c>
      <c r="J17" s="98">
        <f t="shared" si="4"/>
        <v>0</v>
      </c>
      <c r="K17" s="98">
        <f t="shared" si="4"/>
        <v>0</v>
      </c>
      <c r="L17" s="98">
        <f t="shared" si="4"/>
        <v>0</v>
      </c>
      <c r="M17" s="98">
        <f t="shared" si="4"/>
        <v>66100</v>
      </c>
      <c r="N17" s="98">
        <f t="shared" si="4"/>
        <v>66100</v>
      </c>
      <c r="O17" s="98">
        <f t="shared" si="4"/>
        <v>0</v>
      </c>
      <c r="P17" s="98">
        <f t="shared" si="4"/>
        <v>0</v>
      </c>
      <c r="Q17" s="98">
        <f t="shared" si="4"/>
        <v>0</v>
      </c>
    </row>
    <row r="18" spans="1:17" ht="12.75">
      <c r="A18" s="363" t="s">
        <v>737</v>
      </c>
      <c r="B18" s="291">
        <v>122</v>
      </c>
      <c r="C18" s="292">
        <f>SUM(H18+M18)</f>
        <v>66100</v>
      </c>
      <c r="D18" s="292">
        <f>SUM(I18+N18)</f>
        <v>66100</v>
      </c>
      <c r="E18" s="292">
        <f>SUM(J18+O18)</f>
        <v>0</v>
      </c>
      <c r="F18" s="292">
        <f>SUM(K18+P18)</f>
        <v>0</v>
      </c>
      <c r="G18" s="292">
        <f>SUM(L18+Q18)</f>
        <v>0</v>
      </c>
      <c r="H18" s="292">
        <f>SUM(I18:L18)</f>
        <v>0</v>
      </c>
      <c r="I18" s="108"/>
      <c r="J18" s="108"/>
      <c r="K18" s="108"/>
      <c r="L18" s="108"/>
      <c r="M18" s="292">
        <f>SUM(N18:Q18)</f>
        <v>66100</v>
      </c>
      <c r="N18" s="108">
        <v>66100</v>
      </c>
      <c r="O18" s="103"/>
      <c r="P18" s="108"/>
      <c r="Q18" s="108"/>
    </row>
    <row r="19" spans="1:17" ht="12.75">
      <c r="A19" s="96" t="s">
        <v>375</v>
      </c>
      <c r="B19" s="97"/>
      <c r="C19" s="98">
        <f aca="true" t="shared" si="5" ref="C19:G22">SUM(H19+M19)</f>
        <v>245000</v>
      </c>
      <c r="D19" s="98">
        <f t="shared" si="5"/>
        <v>0</v>
      </c>
      <c r="E19" s="98">
        <f t="shared" si="5"/>
        <v>245000</v>
      </c>
      <c r="F19" s="98">
        <f t="shared" si="5"/>
        <v>0</v>
      </c>
      <c r="G19" s="98">
        <f t="shared" si="5"/>
        <v>0</v>
      </c>
      <c r="H19" s="98">
        <f aca="true" t="shared" si="6" ref="H19:Q19">SUM(H20)</f>
        <v>0</v>
      </c>
      <c r="I19" s="98">
        <f t="shared" si="6"/>
        <v>0</v>
      </c>
      <c r="J19" s="98">
        <f t="shared" si="6"/>
        <v>0</v>
      </c>
      <c r="K19" s="98">
        <f t="shared" si="6"/>
        <v>0</v>
      </c>
      <c r="L19" s="98">
        <f t="shared" si="6"/>
        <v>0</v>
      </c>
      <c r="M19" s="98">
        <f t="shared" si="6"/>
        <v>245000</v>
      </c>
      <c r="N19" s="98">
        <f t="shared" si="6"/>
        <v>0</v>
      </c>
      <c r="O19" s="98">
        <f t="shared" si="6"/>
        <v>245000</v>
      </c>
      <c r="P19" s="98">
        <f t="shared" si="6"/>
        <v>0</v>
      </c>
      <c r="Q19" s="98">
        <f t="shared" si="6"/>
        <v>0</v>
      </c>
    </row>
    <row r="20" spans="1:17" ht="12.75">
      <c r="A20" s="99">
        <v>5100</v>
      </c>
      <c r="B20" s="100"/>
      <c r="C20" s="98">
        <f>SUM(H20+M20)</f>
        <v>245000</v>
      </c>
      <c r="D20" s="98">
        <f t="shared" si="5"/>
        <v>0</v>
      </c>
      <c r="E20" s="98">
        <f t="shared" si="5"/>
        <v>245000</v>
      </c>
      <c r="F20" s="98">
        <f t="shared" si="5"/>
        <v>0</v>
      </c>
      <c r="G20" s="98">
        <f t="shared" si="5"/>
        <v>0</v>
      </c>
      <c r="H20" s="98">
        <f>SUM(H22:H22)</f>
        <v>0</v>
      </c>
      <c r="I20" s="98">
        <f>SUM(I22:I22)</f>
        <v>0</v>
      </c>
      <c r="J20" s="98">
        <f>SUM(J22:J22)</f>
        <v>0</v>
      </c>
      <c r="K20" s="98">
        <f>SUM(K22:K22)</f>
        <v>0</v>
      </c>
      <c r="L20" s="98">
        <f>SUM(L22:L22)</f>
        <v>0</v>
      </c>
      <c r="M20" s="98">
        <f>SUM(M21:M22)</f>
        <v>245000</v>
      </c>
      <c r="N20" s="98">
        <f>SUM(N21:N22)</f>
        <v>0</v>
      </c>
      <c r="O20" s="98">
        <f>SUM(O21:O22)</f>
        <v>245000</v>
      </c>
      <c r="P20" s="98">
        <f>SUM(P21:P22)</f>
        <v>0</v>
      </c>
      <c r="Q20" s="98">
        <f>SUM(Q21:Q22)</f>
        <v>0</v>
      </c>
    </row>
    <row r="21" spans="1:17" ht="12.75">
      <c r="A21" s="101" t="s">
        <v>828</v>
      </c>
      <c r="B21" s="102">
        <v>311</v>
      </c>
      <c r="C21" s="98">
        <f>SUM(H21+M21)</f>
        <v>120000</v>
      </c>
      <c r="D21" s="98">
        <f>SUM(I21+N21)</f>
        <v>0</v>
      </c>
      <c r="E21" s="98">
        <f>SUM(J21+O21)</f>
        <v>120000</v>
      </c>
      <c r="F21" s="98">
        <f>SUM(K21+P21)</f>
        <v>0</v>
      </c>
      <c r="G21" s="98">
        <f>SUM(L21+Q21)</f>
        <v>0</v>
      </c>
      <c r="H21" s="98">
        <f>SUM(I21:L21)</f>
        <v>0</v>
      </c>
      <c r="I21" s="103"/>
      <c r="J21" s="103"/>
      <c r="K21" s="103"/>
      <c r="L21" s="103"/>
      <c r="M21" s="98">
        <f>SUM(N21:Q21)</f>
        <v>120000</v>
      </c>
      <c r="N21" s="103"/>
      <c r="O21" s="103">
        <v>120000</v>
      </c>
      <c r="P21" s="103"/>
      <c r="Q21" s="103"/>
    </row>
    <row r="22" spans="1:19" ht="12.75">
      <c r="A22" s="101" t="s">
        <v>829</v>
      </c>
      <c r="B22" s="102">
        <v>311</v>
      </c>
      <c r="C22" s="98">
        <f>SUM(H22+M22)</f>
        <v>125000</v>
      </c>
      <c r="D22" s="98">
        <f t="shared" si="5"/>
        <v>0</v>
      </c>
      <c r="E22" s="98">
        <f t="shared" si="5"/>
        <v>125000</v>
      </c>
      <c r="F22" s="98">
        <f t="shared" si="5"/>
        <v>0</v>
      </c>
      <c r="G22" s="98">
        <f t="shared" si="5"/>
        <v>0</v>
      </c>
      <c r="H22" s="98">
        <f>SUM(I22:L22)</f>
        <v>0</v>
      </c>
      <c r="I22" s="103"/>
      <c r="J22" s="103"/>
      <c r="K22" s="103"/>
      <c r="L22" s="103"/>
      <c r="M22" s="98">
        <f>SUM(N22:Q22)</f>
        <v>125000</v>
      </c>
      <c r="N22" s="103"/>
      <c r="O22" s="103">
        <v>125000</v>
      </c>
      <c r="P22" s="103"/>
      <c r="Q22" s="103"/>
      <c r="S22" s="2"/>
    </row>
    <row r="23" spans="1:19" ht="12.75">
      <c r="A23" s="96" t="s">
        <v>475</v>
      </c>
      <c r="B23" s="100"/>
      <c r="C23" s="98">
        <f>C24</f>
        <v>165000</v>
      </c>
      <c r="D23" s="98">
        <f aca="true" t="shared" si="7" ref="D23:Q23">D24</f>
        <v>0</v>
      </c>
      <c r="E23" s="98">
        <f t="shared" si="7"/>
        <v>165000</v>
      </c>
      <c r="F23" s="98">
        <f t="shared" si="7"/>
        <v>0</v>
      </c>
      <c r="G23" s="98">
        <f t="shared" si="7"/>
        <v>0</v>
      </c>
      <c r="H23" s="98">
        <f t="shared" si="7"/>
        <v>0</v>
      </c>
      <c r="I23" s="98">
        <f t="shared" si="7"/>
        <v>0</v>
      </c>
      <c r="J23" s="98">
        <f t="shared" si="7"/>
        <v>0</v>
      </c>
      <c r="K23" s="98">
        <f t="shared" si="7"/>
        <v>0</v>
      </c>
      <c r="L23" s="98">
        <f t="shared" si="7"/>
        <v>0</v>
      </c>
      <c r="M23" s="98">
        <f t="shared" si="7"/>
        <v>165000</v>
      </c>
      <c r="N23" s="98">
        <f t="shared" si="7"/>
        <v>0</v>
      </c>
      <c r="O23" s="98">
        <f t="shared" si="7"/>
        <v>165000</v>
      </c>
      <c r="P23" s="98">
        <f t="shared" si="7"/>
        <v>0</v>
      </c>
      <c r="Q23" s="98">
        <f t="shared" si="7"/>
        <v>0</v>
      </c>
      <c r="S23" s="2"/>
    </row>
    <row r="24" spans="1:19" ht="12.75">
      <c r="A24" s="101" t="s">
        <v>830</v>
      </c>
      <c r="B24" s="102">
        <v>412</v>
      </c>
      <c r="C24" s="98">
        <f>SUM(H24+M24)</f>
        <v>165000</v>
      </c>
      <c r="D24" s="98">
        <f>SUM(I24+N24)</f>
        <v>0</v>
      </c>
      <c r="E24" s="98">
        <f>SUM(J24+O24)</f>
        <v>165000</v>
      </c>
      <c r="F24" s="98">
        <f>SUM(K24+P24)</f>
        <v>0</v>
      </c>
      <c r="G24" s="98">
        <f>SUM(L24+Q24)</f>
        <v>0</v>
      </c>
      <c r="H24" s="98">
        <f>SUM(I24:L24)</f>
        <v>0</v>
      </c>
      <c r="I24" s="98"/>
      <c r="J24" s="98"/>
      <c r="K24" s="98"/>
      <c r="L24" s="98"/>
      <c r="M24" s="98">
        <f>SUM(N24:Q24)</f>
        <v>165000</v>
      </c>
      <c r="N24" s="236"/>
      <c r="O24" s="103">
        <v>165000</v>
      </c>
      <c r="P24" s="103"/>
      <c r="Q24" s="103"/>
      <c r="S24" s="2"/>
    </row>
    <row r="25" spans="1:17" ht="12.75">
      <c r="A25" s="96" t="s">
        <v>376</v>
      </c>
      <c r="B25" s="100"/>
      <c r="C25" s="98">
        <f>C26</f>
        <v>0</v>
      </c>
      <c r="D25" s="98">
        <f aca="true" t="shared" si="8" ref="D25:Q25">D26</f>
        <v>0</v>
      </c>
      <c r="E25" s="98">
        <f t="shared" si="8"/>
        <v>0</v>
      </c>
      <c r="F25" s="98">
        <f t="shared" si="8"/>
        <v>0</v>
      </c>
      <c r="G25" s="98">
        <f t="shared" si="8"/>
        <v>0</v>
      </c>
      <c r="H25" s="98">
        <f t="shared" si="8"/>
        <v>0</v>
      </c>
      <c r="I25" s="98">
        <f t="shared" si="8"/>
        <v>0</v>
      </c>
      <c r="J25" s="98">
        <f t="shared" si="8"/>
        <v>0</v>
      </c>
      <c r="K25" s="98">
        <f t="shared" si="8"/>
        <v>0</v>
      </c>
      <c r="L25" s="98">
        <f t="shared" si="8"/>
        <v>0</v>
      </c>
      <c r="M25" s="98">
        <f t="shared" si="8"/>
        <v>0</v>
      </c>
      <c r="N25" s="98">
        <f t="shared" si="8"/>
        <v>0</v>
      </c>
      <c r="O25" s="98">
        <f t="shared" si="8"/>
        <v>0</v>
      </c>
      <c r="P25" s="98">
        <f t="shared" si="8"/>
        <v>0</v>
      </c>
      <c r="Q25" s="98">
        <f t="shared" si="8"/>
        <v>0</v>
      </c>
    </row>
    <row r="26" spans="1:17" ht="12.75">
      <c r="A26" s="101"/>
      <c r="B26" s="102"/>
      <c r="C26" s="98">
        <f aca="true" t="shared" si="9" ref="C26:G28">SUM(H26+M26)</f>
        <v>0</v>
      </c>
      <c r="D26" s="98">
        <f t="shared" si="9"/>
        <v>0</v>
      </c>
      <c r="E26" s="98">
        <f t="shared" si="9"/>
        <v>0</v>
      </c>
      <c r="F26" s="98">
        <f t="shared" si="9"/>
        <v>0</v>
      </c>
      <c r="G26" s="98">
        <f t="shared" si="9"/>
        <v>0</v>
      </c>
      <c r="H26" s="98">
        <f>SUM(I26:L26)</f>
        <v>0</v>
      </c>
      <c r="I26" s="104"/>
      <c r="J26" s="104"/>
      <c r="K26" s="104"/>
      <c r="L26" s="104"/>
      <c r="M26" s="98">
        <f>SUM(N26:Q26)</f>
        <v>0</v>
      </c>
      <c r="N26" s="103"/>
      <c r="O26" s="103"/>
      <c r="P26" s="104"/>
      <c r="Q26" s="104"/>
    </row>
    <row r="27" spans="1:17" ht="12.75">
      <c r="A27" s="96" t="s">
        <v>377</v>
      </c>
      <c r="B27" s="97"/>
      <c r="C27" s="98">
        <f>C28+C29</f>
        <v>1463000</v>
      </c>
      <c r="D27" s="98">
        <f aca="true" t="shared" si="10" ref="D27:Q27">D28+D29</f>
        <v>0</v>
      </c>
      <c r="E27" s="98">
        <f t="shared" si="10"/>
        <v>1463000</v>
      </c>
      <c r="F27" s="98">
        <f t="shared" si="10"/>
        <v>0</v>
      </c>
      <c r="G27" s="98">
        <f t="shared" si="10"/>
        <v>0</v>
      </c>
      <c r="H27" s="98">
        <f t="shared" si="10"/>
        <v>0</v>
      </c>
      <c r="I27" s="98">
        <f t="shared" si="10"/>
        <v>0</v>
      </c>
      <c r="J27" s="98">
        <f t="shared" si="10"/>
        <v>0</v>
      </c>
      <c r="K27" s="98">
        <f t="shared" si="10"/>
        <v>0</v>
      </c>
      <c r="L27" s="98">
        <f t="shared" si="10"/>
        <v>0</v>
      </c>
      <c r="M27" s="98">
        <f t="shared" si="10"/>
        <v>1463000</v>
      </c>
      <c r="N27" s="98">
        <f t="shared" si="10"/>
        <v>0</v>
      </c>
      <c r="O27" s="98">
        <f t="shared" si="10"/>
        <v>1463000</v>
      </c>
      <c r="P27" s="98">
        <f t="shared" si="10"/>
        <v>0</v>
      </c>
      <c r="Q27" s="98">
        <f t="shared" si="10"/>
        <v>0</v>
      </c>
    </row>
    <row r="28" spans="1:19" ht="51">
      <c r="A28" s="101" t="s">
        <v>831</v>
      </c>
      <c r="B28" s="102">
        <v>606</v>
      </c>
      <c r="C28" s="98">
        <f>SUM(H28+M28)</f>
        <v>1463000</v>
      </c>
      <c r="D28" s="98">
        <f t="shared" si="9"/>
        <v>0</v>
      </c>
      <c r="E28" s="98">
        <f t="shared" si="9"/>
        <v>1463000</v>
      </c>
      <c r="F28" s="98">
        <f t="shared" si="9"/>
        <v>0</v>
      </c>
      <c r="G28" s="98">
        <f t="shared" si="9"/>
        <v>0</v>
      </c>
      <c r="H28" s="98">
        <f>SUM(I28:L28)</f>
        <v>0</v>
      </c>
      <c r="I28" s="104"/>
      <c r="J28" s="104"/>
      <c r="K28" s="105"/>
      <c r="L28" s="105"/>
      <c r="M28" s="98">
        <f>SUM(N28:Q28)</f>
        <v>1463000</v>
      </c>
      <c r="N28" s="104"/>
      <c r="O28" s="104">
        <v>1463000</v>
      </c>
      <c r="P28" s="105"/>
      <c r="Q28" s="105"/>
      <c r="S28" s="2"/>
    </row>
    <row r="29" spans="1:19" ht="12.75">
      <c r="A29" s="101"/>
      <c r="B29" s="102"/>
      <c r="C29" s="98">
        <f>SUM(H29+M29)</f>
        <v>0</v>
      </c>
      <c r="D29" s="98">
        <f>SUM(I29+N29)</f>
        <v>0</v>
      </c>
      <c r="E29" s="98">
        <f>SUM(J29+O29)</f>
        <v>0</v>
      </c>
      <c r="F29" s="98">
        <f>SUM(K29+P29)</f>
        <v>0</v>
      </c>
      <c r="G29" s="98">
        <f>SUM(L29+Q29)</f>
        <v>0</v>
      </c>
      <c r="H29" s="98">
        <f>SUM(I29:L29)</f>
        <v>0</v>
      </c>
      <c r="I29" s="104"/>
      <c r="J29" s="104"/>
      <c r="K29" s="105"/>
      <c r="L29" s="105"/>
      <c r="M29" s="98">
        <f>SUM(N29:Q29)</f>
        <v>0</v>
      </c>
      <c r="N29" s="236"/>
      <c r="O29" s="104"/>
      <c r="P29" s="105"/>
      <c r="Q29" s="105"/>
      <c r="S29" s="2"/>
    </row>
    <row r="30" spans="1:17" ht="25.5">
      <c r="A30" s="96" t="s">
        <v>378</v>
      </c>
      <c r="B30" s="100"/>
      <c r="C30" s="98">
        <f>SUM(H30+M30)</f>
        <v>1077700</v>
      </c>
      <c r="D30" s="98">
        <f aca="true" t="shared" si="11" ref="D30:G31">SUM(I30+N30)</f>
        <v>0</v>
      </c>
      <c r="E30" s="98">
        <f t="shared" si="11"/>
        <v>1077700</v>
      </c>
      <c r="F30" s="98">
        <f t="shared" si="11"/>
        <v>0</v>
      </c>
      <c r="G30" s="98">
        <f t="shared" si="11"/>
        <v>0</v>
      </c>
      <c r="H30" s="98">
        <f>SUM(H31:H32)</f>
        <v>0</v>
      </c>
      <c r="I30" s="98">
        <f aca="true" t="shared" si="12" ref="I30:Q30">SUM(I31:I32)</f>
        <v>0</v>
      </c>
      <c r="J30" s="98">
        <f t="shared" si="12"/>
        <v>0</v>
      </c>
      <c r="K30" s="98">
        <f t="shared" si="12"/>
        <v>0</v>
      </c>
      <c r="L30" s="98">
        <f t="shared" si="12"/>
        <v>0</v>
      </c>
      <c r="M30" s="98">
        <f>SUM(M31:M32)</f>
        <v>1077700</v>
      </c>
      <c r="N30" s="98">
        <f t="shared" si="12"/>
        <v>0</v>
      </c>
      <c r="O30" s="98">
        <f t="shared" si="12"/>
        <v>1077700</v>
      </c>
      <c r="P30" s="98">
        <f t="shared" si="12"/>
        <v>0</v>
      </c>
      <c r="Q30" s="98">
        <f t="shared" si="12"/>
        <v>0</v>
      </c>
    </row>
    <row r="31" spans="1:17" ht="12.75">
      <c r="A31" s="106" t="s">
        <v>379</v>
      </c>
      <c r="B31" s="102">
        <v>714</v>
      </c>
      <c r="C31" s="98">
        <f>SUM(H31+M31)</f>
        <v>1000000</v>
      </c>
      <c r="D31" s="98">
        <f t="shared" si="11"/>
        <v>0</v>
      </c>
      <c r="E31" s="98">
        <f t="shared" si="11"/>
        <v>1000000</v>
      </c>
      <c r="F31" s="98">
        <f t="shared" si="11"/>
        <v>0</v>
      </c>
      <c r="G31" s="98">
        <f t="shared" si="11"/>
        <v>0</v>
      </c>
      <c r="H31" s="98">
        <f>SUM(I31:L31)</f>
        <v>0</v>
      </c>
      <c r="I31" s="104"/>
      <c r="J31" s="104"/>
      <c r="K31" s="105"/>
      <c r="L31" s="105"/>
      <c r="M31" s="98">
        <f>SUM(N31:Q31)</f>
        <v>1000000</v>
      </c>
      <c r="N31" s="104"/>
      <c r="O31" s="104">
        <v>1000000</v>
      </c>
      <c r="P31" s="105"/>
      <c r="Q31" s="105"/>
    </row>
    <row r="32" spans="1:17" ht="12.75">
      <c r="A32" s="101" t="s">
        <v>832</v>
      </c>
      <c r="B32" s="102">
        <v>758</v>
      </c>
      <c r="C32" s="98">
        <f>SUM(H32+M32)</f>
        <v>77700</v>
      </c>
      <c r="D32" s="98">
        <f>SUM(I32+N32)</f>
        <v>0</v>
      </c>
      <c r="E32" s="98">
        <f>SUM(J32+O32)</f>
        <v>77700</v>
      </c>
      <c r="F32" s="98">
        <f>SUM(K32+P32)</f>
        <v>0</v>
      </c>
      <c r="G32" s="98">
        <f>SUM(L32+Q32)</f>
        <v>0</v>
      </c>
      <c r="H32" s="98">
        <f>SUM(I32:L32)</f>
        <v>0</v>
      </c>
      <c r="I32" s="104"/>
      <c r="J32" s="104"/>
      <c r="K32" s="105"/>
      <c r="L32" s="105"/>
      <c r="M32" s="98">
        <f>SUM(N32:Q32)</f>
        <v>77700</v>
      </c>
      <c r="N32" s="104"/>
      <c r="O32" s="104">
        <v>77700</v>
      </c>
      <c r="P32" s="105"/>
      <c r="Q32" s="105"/>
    </row>
    <row r="33" spans="1:17" ht="25.5">
      <c r="A33" s="96" t="s">
        <v>380</v>
      </c>
      <c r="B33" s="100"/>
      <c r="C33" s="98">
        <f>SUM(C34:C37)</f>
        <v>2106867</v>
      </c>
      <c r="D33" s="98">
        <f aca="true" t="shared" si="13" ref="D33:Q33">SUM(D34:D37)</f>
        <v>314200</v>
      </c>
      <c r="E33" s="98">
        <f t="shared" si="13"/>
        <v>546888</v>
      </c>
      <c r="F33" s="98">
        <f t="shared" si="13"/>
        <v>1245779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8">
        <f t="shared" si="13"/>
        <v>2106867</v>
      </c>
      <c r="N33" s="98">
        <f t="shared" si="13"/>
        <v>314200</v>
      </c>
      <c r="O33" s="98">
        <f t="shared" si="13"/>
        <v>546888</v>
      </c>
      <c r="P33" s="98">
        <f t="shared" si="13"/>
        <v>1245779</v>
      </c>
      <c r="Q33" s="98">
        <f t="shared" si="13"/>
        <v>0</v>
      </c>
    </row>
    <row r="34" spans="1:17" ht="12.75">
      <c r="A34" s="290" t="s">
        <v>738</v>
      </c>
      <c r="B34" s="291">
        <v>832</v>
      </c>
      <c r="C34" s="292">
        <f>SUM(H34+M34)</f>
        <v>324088</v>
      </c>
      <c r="D34" s="292">
        <f>SUM(I34+N34)</f>
        <v>314200</v>
      </c>
      <c r="E34" s="292">
        <f>SUM(J34+O34)</f>
        <v>9888</v>
      </c>
      <c r="F34" s="292">
        <f>SUM(K34+P34)</f>
        <v>0</v>
      </c>
      <c r="G34" s="292">
        <f>SUM(L34+Q34)</f>
        <v>0</v>
      </c>
      <c r="H34" s="292">
        <f>SUM(I34:L34)</f>
        <v>0</v>
      </c>
      <c r="I34" s="103"/>
      <c r="J34" s="103"/>
      <c r="K34" s="107"/>
      <c r="L34" s="107"/>
      <c r="M34" s="292">
        <f>SUM(N34:Q34)</f>
        <v>324088</v>
      </c>
      <c r="N34" s="236">
        <v>314200</v>
      </c>
      <c r="O34" s="104">
        <v>9888</v>
      </c>
      <c r="P34" s="105"/>
      <c r="Q34" s="105"/>
    </row>
    <row r="35" spans="1:17" ht="25.5">
      <c r="A35" s="187" t="s">
        <v>629</v>
      </c>
      <c r="B35" s="188">
        <v>864</v>
      </c>
      <c r="C35" s="293">
        <f aca="true" t="shared" si="14" ref="C35:G36">SUM(H35+M35)</f>
        <v>1245779</v>
      </c>
      <c r="D35" s="293">
        <f t="shared" si="14"/>
        <v>0</v>
      </c>
      <c r="E35" s="293">
        <f t="shared" si="14"/>
        <v>0</v>
      </c>
      <c r="F35" s="293">
        <f t="shared" si="14"/>
        <v>1245779</v>
      </c>
      <c r="G35" s="293">
        <f t="shared" si="14"/>
        <v>0</v>
      </c>
      <c r="H35" s="293">
        <f>SUM(I35:L35)</f>
        <v>0</v>
      </c>
      <c r="I35" s="104"/>
      <c r="J35" s="104"/>
      <c r="K35" s="105"/>
      <c r="L35" s="105"/>
      <c r="M35" s="293">
        <f>SUM(N35:Q35)</f>
        <v>1245779</v>
      </c>
      <c r="N35" s="104"/>
      <c r="O35" s="103"/>
      <c r="P35" s="105">
        <v>1245779</v>
      </c>
      <c r="Q35" s="105"/>
    </row>
    <row r="36" spans="1:17" ht="12.75">
      <c r="A36" s="101" t="s">
        <v>646</v>
      </c>
      <c r="B36" s="102">
        <v>865</v>
      </c>
      <c r="C36" s="98">
        <f t="shared" si="14"/>
        <v>537000</v>
      </c>
      <c r="D36" s="98">
        <f t="shared" si="14"/>
        <v>0</v>
      </c>
      <c r="E36" s="98">
        <f t="shared" si="14"/>
        <v>537000</v>
      </c>
      <c r="F36" s="98">
        <f t="shared" si="14"/>
        <v>0</v>
      </c>
      <c r="G36" s="98">
        <f t="shared" si="14"/>
        <v>0</v>
      </c>
      <c r="H36" s="98">
        <f>SUM(I36:L36)</f>
        <v>0</v>
      </c>
      <c r="I36" s="104"/>
      <c r="J36" s="104"/>
      <c r="K36" s="105"/>
      <c r="L36" s="105"/>
      <c r="M36" s="98">
        <f>SUM(N36:Q36)</f>
        <v>537000</v>
      </c>
      <c r="N36" s="104"/>
      <c r="O36" s="103">
        <v>537000</v>
      </c>
      <c r="P36" s="105"/>
      <c r="Q36" s="105"/>
    </row>
    <row r="37" spans="1:17" ht="12.75">
      <c r="A37" s="101"/>
      <c r="B37" s="102"/>
      <c r="C37" s="98">
        <f>SUM(H37+M37)</f>
        <v>0</v>
      </c>
      <c r="D37" s="98">
        <f>SUM(I37+N37)</f>
        <v>0</v>
      </c>
      <c r="E37" s="98">
        <f>SUM(J37+O37)</f>
        <v>0</v>
      </c>
      <c r="F37" s="98">
        <f>SUM(K37+P37)</f>
        <v>0</v>
      </c>
      <c r="G37" s="98">
        <f>SUM(L37+Q37)</f>
        <v>0</v>
      </c>
      <c r="H37" s="98">
        <f>SUM(I37:L37)</f>
        <v>0</v>
      </c>
      <c r="I37" s="104"/>
      <c r="J37" s="104"/>
      <c r="K37" s="105"/>
      <c r="L37" s="105"/>
      <c r="M37" s="98">
        <f>SUM(N37:Q37)</f>
        <v>0</v>
      </c>
      <c r="N37" s="104"/>
      <c r="O37" s="103"/>
      <c r="P37" s="105"/>
      <c r="Q37" s="105"/>
    </row>
    <row r="38" spans="1:17" ht="12.75">
      <c r="A38" s="88" t="s">
        <v>381</v>
      </c>
      <c r="B38" s="89"/>
      <c r="C38" s="95">
        <f aca="true" t="shared" si="15" ref="C38:Q38">SUM(C39+C52+C57+C80+C89+C106+C114+C77)</f>
        <v>1996260</v>
      </c>
      <c r="D38" s="95">
        <f t="shared" si="15"/>
        <v>199000</v>
      </c>
      <c r="E38" s="95">
        <f t="shared" si="15"/>
        <v>1783705</v>
      </c>
      <c r="F38" s="95">
        <f t="shared" si="15"/>
        <v>13555</v>
      </c>
      <c r="G38" s="95">
        <f t="shared" si="15"/>
        <v>0</v>
      </c>
      <c r="H38" s="95">
        <f t="shared" si="15"/>
        <v>71175</v>
      </c>
      <c r="I38" s="95">
        <f t="shared" si="15"/>
        <v>0</v>
      </c>
      <c r="J38" s="95">
        <f t="shared" si="15"/>
        <v>71175</v>
      </c>
      <c r="K38" s="95">
        <f t="shared" si="15"/>
        <v>0</v>
      </c>
      <c r="L38" s="95">
        <f t="shared" si="15"/>
        <v>0</v>
      </c>
      <c r="M38" s="95">
        <f t="shared" si="15"/>
        <v>1925085</v>
      </c>
      <c r="N38" s="95">
        <f t="shared" si="15"/>
        <v>199000</v>
      </c>
      <c r="O38" s="95">
        <f t="shared" si="15"/>
        <v>1712530</v>
      </c>
      <c r="P38" s="95">
        <f t="shared" si="15"/>
        <v>13555</v>
      </c>
      <c r="Q38" s="95">
        <f t="shared" si="15"/>
        <v>0</v>
      </c>
    </row>
    <row r="39" spans="1:17" ht="12.75">
      <c r="A39" s="96" t="s">
        <v>382</v>
      </c>
      <c r="B39" s="97"/>
      <c r="C39" s="98">
        <f aca="true" t="shared" si="16" ref="C39:Q39">SUM(C40+C44+C50+C46+C48)</f>
        <v>114000</v>
      </c>
      <c r="D39" s="98">
        <f t="shared" si="16"/>
        <v>0</v>
      </c>
      <c r="E39" s="98">
        <f t="shared" si="16"/>
        <v>114000</v>
      </c>
      <c r="F39" s="98">
        <f t="shared" si="16"/>
        <v>0</v>
      </c>
      <c r="G39" s="98">
        <f t="shared" si="16"/>
        <v>0</v>
      </c>
      <c r="H39" s="98">
        <f t="shared" si="16"/>
        <v>0</v>
      </c>
      <c r="I39" s="98">
        <f t="shared" si="16"/>
        <v>0</v>
      </c>
      <c r="J39" s="98">
        <f t="shared" si="16"/>
        <v>0</v>
      </c>
      <c r="K39" s="98">
        <f t="shared" si="16"/>
        <v>0</v>
      </c>
      <c r="L39" s="98">
        <f t="shared" si="16"/>
        <v>0</v>
      </c>
      <c r="M39" s="98">
        <f t="shared" si="16"/>
        <v>114000</v>
      </c>
      <c r="N39" s="98">
        <f t="shared" si="16"/>
        <v>0</v>
      </c>
      <c r="O39" s="98">
        <f t="shared" si="16"/>
        <v>114000</v>
      </c>
      <c r="P39" s="98">
        <f t="shared" si="16"/>
        <v>0</v>
      </c>
      <c r="Q39" s="98">
        <f t="shared" si="16"/>
        <v>0</v>
      </c>
    </row>
    <row r="40" spans="1:17" ht="12.75">
      <c r="A40" s="99">
        <v>5201</v>
      </c>
      <c r="B40" s="100"/>
      <c r="C40" s="98">
        <f>SUM(C41:C43)</f>
        <v>44000</v>
      </c>
      <c r="D40" s="98">
        <f aca="true" t="shared" si="17" ref="D40:Q40">SUM(D41:D43)</f>
        <v>0</v>
      </c>
      <c r="E40" s="98">
        <f t="shared" si="17"/>
        <v>44000</v>
      </c>
      <c r="F40" s="98">
        <f t="shared" si="17"/>
        <v>0</v>
      </c>
      <c r="G40" s="98">
        <f t="shared" si="17"/>
        <v>0</v>
      </c>
      <c r="H40" s="98">
        <f t="shared" si="17"/>
        <v>0</v>
      </c>
      <c r="I40" s="98">
        <f t="shared" si="17"/>
        <v>0</v>
      </c>
      <c r="J40" s="98">
        <f t="shared" si="17"/>
        <v>0</v>
      </c>
      <c r="K40" s="98">
        <f t="shared" si="17"/>
        <v>0</v>
      </c>
      <c r="L40" s="98">
        <f t="shared" si="17"/>
        <v>0</v>
      </c>
      <c r="M40" s="98">
        <f t="shared" si="17"/>
        <v>44000</v>
      </c>
      <c r="N40" s="98">
        <f t="shared" si="17"/>
        <v>0</v>
      </c>
      <c r="O40" s="98">
        <f t="shared" si="17"/>
        <v>44000</v>
      </c>
      <c r="P40" s="98">
        <f t="shared" si="17"/>
        <v>0</v>
      </c>
      <c r="Q40" s="98">
        <f t="shared" si="17"/>
        <v>0</v>
      </c>
    </row>
    <row r="41" spans="1:17" ht="12.75">
      <c r="A41" s="101" t="s">
        <v>739</v>
      </c>
      <c r="B41" s="102">
        <v>122</v>
      </c>
      <c r="C41" s="98">
        <f aca="true" t="shared" si="18" ref="C41:G42">SUM(H41+M41)</f>
        <v>20000</v>
      </c>
      <c r="D41" s="98">
        <f t="shared" si="18"/>
        <v>0</v>
      </c>
      <c r="E41" s="98">
        <f t="shared" si="18"/>
        <v>20000</v>
      </c>
      <c r="F41" s="98">
        <f t="shared" si="18"/>
        <v>0</v>
      </c>
      <c r="G41" s="98">
        <f t="shared" si="18"/>
        <v>0</v>
      </c>
      <c r="H41" s="98">
        <f>SUM(I41:L41)</f>
        <v>0</v>
      </c>
      <c r="I41" s="103"/>
      <c r="J41" s="103"/>
      <c r="K41" s="103"/>
      <c r="L41" s="103"/>
      <c r="M41" s="98">
        <f>SUM(N41:Q41)</f>
        <v>20000</v>
      </c>
      <c r="N41" s="103"/>
      <c r="O41" s="103">
        <v>20000</v>
      </c>
      <c r="P41" s="103"/>
      <c r="Q41" s="103"/>
    </row>
    <row r="42" spans="1:17" ht="12.75">
      <c r="A42" s="101" t="s">
        <v>630</v>
      </c>
      <c r="B42" s="102">
        <v>123</v>
      </c>
      <c r="C42" s="98">
        <f t="shared" si="18"/>
        <v>20000</v>
      </c>
      <c r="D42" s="98">
        <f t="shared" si="18"/>
        <v>0</v>
      </c>
      <c r="E42" s="98">
        <f t="shared" si="18"/>
        <v>20000</v>
      </c>
      <c r="F42" s="98">
        <f t="shared" si="18"/>
        <v>0</v>
      </c>
      <c r="G42" s="98">
        <f t="shared" si="18"/>
        <v>0</v>
      </c>
      <c r="H42" s="98">
        <f>SUM(I42:L42)</f>
        <v>0</v>
      </c>
      <c r="I42" s="103"/>
      <c r="J42" s="103"/>
      <c r="K42" s="103"/>
      <c r="L42" s="103"/>
      <c r="M42" s="98">
        <f>SUM(N42:Q42)</f>
        <v>20000</v>
      </c>
      <c r="N42" s="103"/>
      <c r="O42" s="103">
        <v>20000</v>
      </c>
      <c r="P42" s="103"/>
      <c r="Q42" s="103"/>
    </row>
    <row r="43" spans="1:17" ht="12.75">
      <c r="A43" s="101" t="s">
        <v>631</v>
      </c>
      <c r="B43" s="102">
        <v>122</v>
      </c>
      <c r="C43" s="98">
        <f>SUM(H43+M43)</f>
        <v>4000</v>
      </c>
      <c r="D43" s="98">
        <f>SUM(I43+N43)</f>
        <v>0</v>
      </c>
      <c r="E43" s="98">
        <f>SUM(J43+O43)</f>
        <v>4000</v>
      </c>
      <c r="F43" s="98">
        <f>SUM(K43+P43)</f>
        <v>0</v>
      </c>
      <c r="G43" s="98">
        <f>SUM(L43+Q43)</f>
        <v>0</v>
      </c>
      <c r="H43" s="98">
        <f>SUM(I43:L43)</f>
        <v>0</v>
      </c>
      <c r="I43" s="103"/>
      <c r="J43" s="103"/>
      <c r="K43" s="103"/>
      <c r="L43" s="103"/>
      <c r="M43" s="98">
        <f>SUM(N43:Q43)</f>
        <v>4000</v>
      </c>
      <c r="N43" s="103"/>
      <c r="O43" s="103">
        <v>4000</v>
      </c>
      <c r="P43" s="103"/>
      <c r="Q43" s="103"/>
    </row>
    <row r="44" spans="1:17" ht="12.75">
      <c r="A44" s="99">
        <v>5202</v>
      </c>
      <c r="B44" s="100"/>
      <c r="C44" s="98">
        <f aca="true" t="shared" si="19" ref="C44:Q44">SUM(C45:C45)</f>
        <v>0</v>
      </c>
      <c r="D44" s="98">
        <f t="shared" si="19"/>
        <v>0</v>
      </c>
      <c r="E44" s="98">
        <f t="shared" si="19"/>
        <v>0</v>
      </c>
      <c r="F44" s="98">
        <f t="shared" si="19"/>
        <v>0</v>
      </c>
      <c r="G44" s="98">
        <f t="shared" si="19"/>
        <v>0</v>
      </c>
      <c r="H44" s="98">
        <f t="shared" si="19"/>
        <v>0</v>
      </c>
      <c r="I44" s="98">
        <f t="shared" si="19"/>
        <v>0</v>
      </c>
      <c r="J44" s="98">
        <f t="shared" si="19"/>
        <v>0</v>
      </c>
      <c r="K44" s="98">
        <f t="shared" si="19"/>
        <v>0</v>
      </c>
      <c r="L44" s="98">
        <f t="shared" si="19"/>
        <v>0</v>
      </c>
      <c r="M44" s="98">
        <f t="shared" si="19"/>
        <v>0</v>
      </c>
      <c r="N44" s="98">
        <f t="shared" si="19"/>
        <v>0</v>
      </c>
      <c r="O44" s="98">
        <f t="shared" si="19"/>
        <v>0</v>
      </c>
      <c r="P44" s="98">
        <f t="shared" si="19"/>
        <v>0</v>
      </c>
      <c r="Q44" s="98">
        <f t="shared" si="19"/>
        <v>0</v>
      </c>
    </row>
    <row r="45" spans="1:17" ht="12.75">
      <c r="A45" s="106"/>
      <c r="B45" s="102"/>
      <c r="C45" s="98">
        <f>SUM(H45+M45)</f>
        <v>0</v>
      </c>
      <c r="D45" s="98">
        <f>SUM(I45+N45)</f>
        <v>0</v>
      </c>
      <c r="E45" s="98">
        <f>SUM(J45+O45)</f>
        <v>0</v>
      </c>
      <c r="F45" s="98">
        <f>SUM(K45+P45)</f>
        <v>0</v>
      </c>
      <c r="G45" s="98">
        <f>SUM(L45+Q45)</f>
        <v>0</v>
      </c>
      <c r="H45" s="98">
        <f>SUM(I45:L45)</f>
        <v>0</v>
      </c>
      <c r="I45" s="103"/>
      <c r="J45" s="107"/>
      <c r="K45" s="103"/>
      <c r="L45" s="103"/>
      <c r="M45" s="98">
        <f>SUM(N45:Q45)</f>
        <v>0</v>
      </c>
      <c r="N45" s="103"/>
      <c r="O45" s="103"/>
      <c r="P45" s="103"/>
      <c r="Q45" s="103"/>
    </row>
    <row r="46" spans="1:17" ht="12.75">
      <c r="A46" s="99">
        <v>5203</v>
      </c>
      <c r="B46" s="100"/>
      <c r="C46" s="98">
        <f>C47</f>
        <v>10000</v>
      </c>
      <c r="D46" s="98">
        <f aca="true" t="shared" si="20" ref="D46:Q46">D47</f>
        <v>0</v>
      </c>
      <c r="E46" s="98">
        <f t="shared" si="20"/>
        <v>10000</v>
      </c>
      <c r="F46" s="98">
        <f t="shared" si="20"/>
        <v>0</v>
      </c>
      <c r="G46" s="98">
        <f t="shared" si="20"/>
        <v>0</v>
      </c>
      <c r="H46" s="98">
        <f t="shared" si="20"/>
        <v>0</v>
      </c>
      <c r="I46" s="98">
        <f t="shared" si="20"/>
        <v>0</v>
      </c>
      <c r="J46" s="98">
        <f t="shared" si="20"/>
        <v>0</v>
      </c>
      <c r="K46" s="98">
        <f t="shared" si="20"/>
        <v>0</v>
      </c>
      <c r="L46" s="98">
        <f t="shared" si="20"/>
        <v>0</v>
      </c>
      <c r="M46" s="98">
        <f t="shared" si="20"/>
        <v>10000</v>
      </c>
      <c r="N46" s="98">
        <f t="shared" si="20"/>
        <v>0</v>
      </c>
      <c r="O46" s="98">
        <f t="shared" si="20"/>
        <v>10000</v>
      </c>
      <c r="P46" s="98">
        <f t="shared" si="20"/>
        <v>0</v>
      </c>
      <c r="Q46" s="98">
        <f t="shared" si="20"/>
        <v>0</v>
      </c>
    </row>
    <row r="47" spans="1:17" ht="25.5">
      <c r="A47" s="101" t="s">
        <v>740</v>
      </c>
      <c r="B47" s="102">
        <v>122</v>
      </c>
      <c r="C47" s="98">
        <f>SUM(H47+M47)</f>
        <v>10000</v>
      </c>
      <c r="D47" s="98">
        <f>SUM(I47+N47)</f>
        <v>0</v>
      </c>
      <c r="E47" s="98">
        <f>SUM(J47+O47)</f>
        <v>10000</v>
      </c>
      <c r="F47" s="98">
        <f>SUM(K47+P47)</f>
        <v>0</v>
      </c>
      <c r="G47" s="98">
        <f>SUM(L47+Q47)</f>
        <v>0</v>
      </c>
      <c r="H47" s="98">
        <f>SUM(I47:L47)</f>
        <v>0</v>
      </c>
      <c r="I47" s="103"/>
      <c r="J47" s="107"/>
      <c r="K47" s="103"/>
      <c r="L47" s="103"/>
      <c r="M47" s="98">
        <f>SUM(N47:Q47)</f>
        <v>10000</v>
      </c>
      <c r="N47" s="103"/>
      <c r="O47" s="103">
        <v>10000</v>
      </c>
      <c r="P47" s="103"/>
      <c r="Q47" s="103"/>
    </row>
    <row r="48" spans="1:17" ht="12.75">
      <c r="A48" s="99">
        <v>5204</v>
      </c>
      <c r="B48" s="100"/>
      <c r="C48" s="98">
        <f>C49</f>
        <v>60000</v>
      </c>
      <c r="D48" s="98">
        <f aca="true" t="shared" si="21" ref="D48:Q48">D49</f>
        <v>0</v>
      </c>
      <c r="E48" s="98">
        <f t="shared" si="21"/>
        <v>60000</v>
      </c>
      <c r="F48" s="98">
        <f t="shared" si="21"/>
        <v>0</v>
      </c>
      <c r="G48" s="98">
        <f t="shared" si="21"/>
        <v>0</v>
      </c>
      <c r="H48" s="98">
        <f t="shared" si="21"/>
        <v>0</v>
      </c>
      <c r="I48" s="98">
        <f t="shared" si="21"/>
        <v>0</v>
      </c>
      <c r="J48" s="98">
        <f t="shared" si="21"/>
        <v>0</v>
      </c>
      <c r="K48" s="98">
        <f t="shared" si="21"/>
        <v>0</v>
      </c>
      <c r="L48" s="98">
        <f t="shared" si="21"/>
        <v>0</v>
      </c>
      <c r="M48" s="98">
        <f t="shared" si="21"/>
        <v>60000</v>
      </c>
      <c r="N48" s="98">
        <f t="shared" si="21"/>
        <v>0</v>
      </c>
      <c r="O48" s="98">
        <f t="shared" si="21"/>
        <v>60000</v>
      </c>
      <c r="P48" s="98">
        <f t="shared" si="21"/>
        <v>0</v>
      </c>
      <c r="Q48" s="98">
        <f t="shared" si="21"/>
        <v>0</v>
      </c>
    </row>
    <row r="49" spans="1:17" ht="12.75">
      <c r="A49" s="101" t="s">
        <v>647</v>
      </c>
      <c r="B49" s="102">
        <v>122</v>
      </c>
      <c r="C49" s="98">
        <f>SUM(H49+M49)</f>
        <v>60000</v>
      </c>
      <c r="D49" s="98">
        <f>SUM(I49+N49)</f>
        <v>0</v>
      </c>
      <c r="E49" s="98">
        <f>SUM(J49+O49)</f>
        <v>60000</v>
      </c>
      <c r="F49" s="98">
        <f>SUM(K49+P49)</f>
        <v>0</v>
      </c>
      <c r="G49" s="98">
        <f>SUM(L49+Q49)</f>
        <v>0</v>
      </c>
      <c r="H49" s="98">
        <f>SUM(I49:L49)</f>
        <v>0</v>
      </c>
      <c r="I49" s="103"/>
      <c r="J49" s="107"/>
      <c r="K49" s="103"/>
      <c r="L49" s="103"/>
      <c r="M49" s="98">
        <f>SUM(N49:Q49)</f>
        <v>60000</v>
      </c>
      <c r="N49" s="103"/>
      <c r="O49" s="103">
        <v>60000</v>
      </c>
      <c r="P49" s="103"/>
      <c r="Q49" s="103"/>
    </row>
    <row r="50" spans="1:17" ht="12.75">
      <c r="A50" s="99">
        <v>5205</v>
      </c>
      <c r="B50" s="100"/>
      <c r="C50" s="98">
        <f aca="true" t="shared" si="22" ref="C50:Q50">SUM(C51:C51)</f>
        <v>0</v>
      </c>
      <c r="D50" s="98">
        <f t="shared" si="22"/>
        <v>0</v>
      </c>
      <c r="E50" s="98">
        <f t="shared" si="22"/>
        <v>0</v>
      </c>
      <c r="F50" s="98">
        <f t="shared" si="22"/>
        <v>0</v>
      </c>
      <c r="G50" s="98">
        <f t="shared" si="22"/>
        <v>0</v>
      </c>
      <c r="H50" s="98">
        <f t="shared" si="22"/>
        <v>0</v>
      </c>
      <c r="I50" s="98">
        <f t="shared" si="22"/>
        <v>0</v>
      </c>
      <c r="J50" s="98">
        <f t="shared" si="22"/>
        <v>0</v>
      </c>
      <c r="K50" s="98">
        <f t="shared" si="22"/>
        <v>0</v>
      </c>
      <c r="L50" s="98">
        <f t="shared" si="22"/>
        <v>0</v>
      </c>
      <c r="M50" s="98">
        <f t="shared" si="22"/>
        <v>0</v>
      </c>
      <c r="N50" s="98">
        <f t="shared" si="22"/>
        <v>0</v>
      </c>
      <c r="O50" s="98">
        <f t="shared" si="22"/>
        <v>0</v>
      </c>
      <c r="P50" s="98">
        <f t="shared" si="22"/>
        <v>0</v>
      </c>
      <c r="Q50" s="98">
        <f t="shared" si="22"/>
        <v>0</v>
      </c>
    </row>
    <row r="51" spans="1:17" ht="12.75">
      <c r="A51" s="101"/>
      <c r="B51" s="102"/>
      <c r="C51" s="98">
        <f>SUM(H51+M51)</f>
        <v>0</v>
      </c>
      <c r="D51" s="98">
        <f>SUM(I51+N51)</f>
        <v>0</v>
      </c>
      <c r="E51" s="98">
        <f>SUM(J51+O51)</f>
        <v>0</v>
      </c>
      <c r="F51" s="98">
        <f>SUM(K51+P51)</f>
        <v>0</v>
      </c>
      <c r="G51" s="98">
        <f>SUM(L51+Q51)</f>
        <v>0</v>
      </c>
      <c r="H51" s="98">
        <f>SUM(I51:L51)</f>
        <v>0</v>
      </c>
      <c r="I51" s="103"/>
      <c r="J51" s="103"/>
      <c r="K51" s="103"/>
      <c r="L51" s="103"/>
      <c r="M51" s="98">
        <f>SUM(N51:Q51)</f>
        <v>0</v>
      </c>
      <c r="N51" s="103"/>
      <c r="O51" s="103"/>
      <c r="P51" s="108"/>
      <c r="Q51" s="103"/>
    </row>
    <row r="52" spans="1:17" ht="12.75">
      <c r="A52" s="96" t="s">
        <v>374</v>
      </c>
      <c r="B52" s="97"/>
      <c r="C52" s="98">
        <f>SUM(C53+C55)</f>
        <v>35000</v>
      </c>
      <c r="D52" s="98">
        <f aca="true" t="shared" si="23" ref="D52:Q52">SUM(D53+D55)</f>
        <v>0</v>
      </c>
      <c r="E52" s="98">
        <f t="shared" si="23"/>
        <v>35000</v>
      </c>
      <c r="F52" s="98">
        <f t="shared" si="23"/>
        <v>0</v>
      </c>
      <c r="G52" s="98">
        <f t="shared" si="23"/>
        <v>0</v>
      </c>
      <c r="H52" s="98">
        <f t="shared" si="23"/>
        <v>30000</v>
      </c>
      <c r="I52" s="98">
        <f t="shared" si="23"/>
        <v>0</v>
      </c>
      <c r="J52" s="98">
        <f t="shared" si="23"/>
        <v>30000</v>
      </c>
      <c r="K52" s="98">
        <f t="shared" si="23"/>
        <v>0</v>
      </c>
      <c r="L52" s="98">
        <f t="shared" si="23"/>
        <v>0</v>
      </c>
      <c r="M52" s="98">
        <f t="shared" si="23"/>
        <v>5000</v>
      </c>
      <c r="N52" s="98">
        <f t="shared" si="23"/>
        <v>0</v>
      </c>
      <c r="O52" s="98">
        <f t="shared" si="23"/>
        <v>5000</v>
      </c>
      <c r="P52" s="98">
        <f t="shared" si="23"/>
        <v>0</v>
      </c>
      <c r="Q52" s="98">
        <f t="shared" si="23"/>
        <v>0</v>
      </c>
    </row>
    <row r="53" spans="1:17" ht="12.75">
      <c r="A53" s="99">
        <v>5203</v>
      </c>
      <c r="B53" s="100"/>
      <c r="C53" s="98">
        <f aca="true" t="shared" si="24" ref="C53:Q53">SUM(C54:C54)</f>
        <v>5000</v>
      </c>
      <c r="D53" s="98">
        <f t="shared" si="24"/>
        <v>0</v>
      </c>
      <c r="E53" s="98">
        <f t="shared" si="24"/>
        <v>5000</v>
      </c>
      <c r="F53" s="98">
        <f t="shared" si="24"/>
        <v>0</v>
      </c>
      <c r="G53" s="98">
        <f t="shared" si="24"/>
        <v>0</v>
      </c>
      <c r="H53" s="98">
        <f t="shared" si="24"/>
        <v>0</v>
      </c>
      <c r="I53" s="98">
        <f t="shared" si="24"/>
        <v>0</v>
      </c>
      <c r="J53" s="98">
        <f t="shared" si="24"/>
        <v>0</v>
      </c>
      <c r="K53" s="98">
        <f t="shared" si="24"/>
        <v>0</v>
      </c>
      <c r="L53" s="98">
        <f t="shared" si="24"/>
        <v>0</v>
      </c>
      <c r="M53" s="98">
        <f t="shared" si="24"/>
        <v>5000</v>
      </c>
      <c r="N53" s="98">
        <f t="shared" si="24"/>
        <v>0</v>
      </c>
      <c r="O53" s="98">
        <f t="shared" si="24"/>
        <v>5000</v>
      </c>
      <c r="P53" s="98">
        <f t="shared" si="24"/>
        <v>0</v>
      </c>
      <c r="Q53" s="98">
        <f t="shared" si="24"/>
        <v>0</v>
      </c>
    </row>
    <row r="54" spans="1:17" ht="12.75">
      <c r="A54" s="101" t="s">
        <v>632</v>
      </c>
      <c r="B54" s="102">
        <v>239</v>
      </c>
      <c r="C54" s="98">
        <f>SUM(H54+M54)</f>
        <v>5000</v>
      </c>
      <c r="D54" s="98">
        <f>SUM(I54+N54)</f>
        <v>0</v>
      </c>
      <c r="E54" s="98">
        <f>SUM(J54+O54)</f>
        <v>5000</v>
      </c>
      <c r="F54" s="98">
        <f>SUM(K54+P54)</f>
        <v>0</v>
      </c>
      <c r="G54" s="98">
        <f>SUM(L54+Q54)</f>
        <v>0</v>
      </c>
      <c r="H54" s="98">
        <f>SUM(I54:L54)</f>
        <v>0</v>
      </c>
      <c r="I54" s="103"/>
      <c r="J54" s="103"/>
      <c r="K54" s="103"/>
      <c r="L54" s="103"/>
      <c r="M54" s="98">
        <f>SUM(N54:Q54)</f>
        <v>5000</v>
      </c>
      <c r="N54" s="103"/>
      <c r="O54" s="103">
        <v>5000</v>
      </c>
      <c r="P54" s="103"/>
      <c r="Q54" s="103"/>
    </row>
    <row r="55" spans="1:17" ht="12.75">
      <c r="A55" s="99">
        <v>5204</v>
      </c>
      <c r="B55" s="100"/>
      <c r="C55" s="98">
        <f>C56</f>
        <v>30000</v>
      </c>
      <c r="D55" s="98">
        <f aca="true" t="shared" si="25" ref="D55:Q55">D56</f>
        <v>0</v>
      </c>
      <c r="E55" s="98">
        <f t="shared" si="25"/>
        <v>30000</v>
      </c>
      <c r="F55" s="98">
        <f t="shared" si="25"/>
        <v>0</v>
      </c>
      <c r="G55" s="98">
        <f t="shared" si="25"/>
        <v>0</v>
      </c>
      <c r="H55" s="98">
        <f t="shared" si="25"/>
        <v>30000</v>
      </c>
      <c r="I55" s="98">
        <f t="shared" si="25"/>
        <v>0</v>
      </c>
      <c r="J55" s="98">
        <f t="shared" si="25"/>
        <v>30000</v>
      </c>
      <c r="K55" s="98">
        <f t="shared" si="25"/>
        <v>0</v>
      </c>
      <c r="L55" s="98">
        <f t="shared" si="25"/>
        <v>0</v>
      </c>
      <c r="M55" s="98">
        <f t="shared" si="25"/>
        <v>0</v>
      </c>
      <c r="N55" s="98">
        <f t="shared" si="25"/>
        <v>0</v>
      </c>
      <c r="O55" s="98">
        <f t="shared" si="25"/>
        <v>0</v>
      </c>
      <c r="P55" s="98">
        <f t="shared" si="25"/>
        <v>0</v>
      </c>
      <c r="Q55" s="98">
        <f t="shared" si="25"/>
        <v>0</v>
      </c>
    </row>
    <row r="56" spans="1:17" ht="12.75">
      <c r="A56" s="101" t="s">
        <v>741</v>
      </c>
      <c r="B56" s="102">
        <v>239</v>
      </c>
      <c r="C56" s="98">
        <f>SUM(H56+M56)</f>
        <v>30000</v>
      </c>
      <c r="D56" s="98">
        <f>SUM(I56+N56)</f>
        <v>0</v>
      </c>
      <c r="E56" s="98">
        <f>SUM(J56+O56)</f>
        <v>30000</v>
      </c>
      <c r="F56" s="98">
        <f>SUM(K56+P56)</f>
        <v>0</v>
      </c>
      <c r="G56" s="98">
        <f>SUM(L56+Q56)</f>
        <v>0</v>
      </c>
      <c r="H56" s="98">
        <f>SUM(I56:L56)</f>
        <v>30000</v>
      </c>
      <c r="I56" s="103"/>
      <c r="J56" s="103">
        <v>30000</v>
      </c>
      <c r="K56" s="103"/>
      <c r="L56" s="103"/>
      <c r="M56" s="98">
        <f>SUM(N56:Q56)</f>
        <v>0</v>
      </c>
      <c r="N56" s="103"/>
      <c r="O56" s="103"/>
      <c r="P56" s="103"/>
      <c r="Q56" s="103"/>
    </row>
    <row r="57" spans="1:17" ht="12.75">
      <c r="A57" s="96" t="s">
        <v>383</v>
      </c>
      <c r="B57" s="97"/>
      <c r="C57" s="98">
        <f aca="true" t="shared" si="26" ref="C57:Q57">SUM(C58+C60+C64+C75+C62)</f>
        <v>374330</v>
      </c>
      <c r="D57" s="98">
        <f t="shared" si="26"/>
        <v>0</v>
      </c>
      <c r="E57" s="98">
        <f t="shared" si="26"/>
        <v>374330</v>
      </c>
      <c r="F57" s="98">
        <f t="shared" si="26"/>
        <v>0</v>
      </c>
      <c r="G57" s="98">
        <f t="shared" si="26"/>
        <v>0</v>
      </c>
      <c r="H57" s="98">
        <f t="shared" si="26"/>
        <v>41175</v>
      </c>
      <c r="I57" s="98">
        <f t="shared" si="26"/>
        <v>0</v>
      </c>
      <c r="J57" s="98">
        <f t="shared" si="26"/>
        <v>41175</v>
      </c>
      <c r="K57" s="98">
        <f t="shared" si="26"/>
        <v>0</v>
      </c>
      <c r="L57" s="98">
        <f t="shared" si="26"/>
        <v>0</v>
      </c>
      <c r="M57" s="98">
        <f t="shared" si="26"/>
        <v>333155</v>
      </c>
      <c r="N57" s="98">
        <f t="shared" si="26"/>
        <v>0</v>
      </c>
      <c r="O57" s="98">
        <f t="shared" si="26"/>
        <v>333155</v>
      </c>
      <c r="P57" s="98">
        <f t="shared" si="26"/>
        <v>0</v>
      </c>
      <c r="Q57" s="98">
        <f t="shared" si="26"/>
        <v>0</v>
      </c>
    </row>
    <row r="58" spans="1:17" ht="12.75">
      <c r="A58" s="99">
        <v>5201</v>
      </c>
      <c r="B58" s="100"/>
      <c r="C58" s="98">
        <f aca="true" t="shared" si="27" ref="C58:Q58">SUM(C59:C59)</f>
        <v>0</v>
      </c>
      <c r="D58" s="98">
        <f t="shared" si="27"/>
        <v>0</v>
      </c>
      <c r="E58" s="98">
        <f t="shared" si="27"/>
        <v>0</v>
      </c>
      <c r="F58" s="98">
        <f t="shared" si="27"/>
        <v>0</v>
      </c>
      <c r="G58" s="98">
        <f t="shared" si="27"/>
        <v>0</v>
      </c>
      <c r="H58" s="98">
        <f t="shared" si="27"/>
        <v>0</v>
      </c>
      <c r="I58" s="98">
        <f t="shared" si="27"/>
        <v>0</v>
      </c>
      <c r="J58" s="98">
        <f t="shared" si="27"/>
        <v>0</v>
      </c>
      <c r="K58" s="98">
        <f t="shared" si="27"/>
        <v>0</v>
      </c>
      <c r="L58" s="98">
        <f t="shared" si="27"/>
        <v>0</v>
      </c>
      <c r="M58" s="98">
        <f t="shared" si="27"/>
        <v>0</v>
      </c>
      <c r="N58" s="98">
        <f t="shared" si="27"/>
        <v>0</v>
      </c>
      <c r="O58" s="98">
        <f t="shared" si="27"/>
        <v>0</v>
      </c>
      <c r="P58" s="98">
        <f t="shared" si="27"/>
        <v>0</v>
      </c>
      <c r="Q58" s="98">
        <f t="shared" si="27"/>
        <v>0</v>
      </c>
    </row>
    <row r="59" spans="1:17" ht="12.75">
      <c r="A59" s="101"/>
      <c r="B59" s="102"/>
      <c r="C59" s="98">
        <f>SUM(H59+M59)</f>
        <v>0</v>
      </c>
      <c r="D59" s="98">
        <f>SUM(I59+N59)</f>
        <v>0</v>
      </c>
      <c r="E59" s="98">
        <f>SUM(J59+O59)</f>
        <v>0</v>
      </c>
      <c r="F59" s="98">
        <f>SUM(K59+P59)</f>
        <v>0</v>
      </c>
      <c r="G59" s="98">
        <f>SUM(L59+Q59)</f>
        <v>0</v>
      </c>
      <c r="H59" s="98">
        <f>SUM(I59:L59)</f>
        <v>0</v>
      </c>
      <c r="I59" s="103"/>
      <c r="J59" s="103"/>
      <c r="K59" s="103"/>
      <c r="L59" s="103"/>
      <c r="M59" s="98">
        <f>SUM(N59:Q59)</f>
        <v>0</v>
      </c>
      <c r="N59" s="103"/>
      <c r="O59" s="103"/>
      <c r="P59" s="103"/>
      <c r="Q59" s="103"/>
    </row>
    <row r="60" spans="1:17" ht="12.75">
      <c r="A60" s="99">
        <v>5203</v>
      </c>
      <c r="B60" s="100"/>
      <c r="C60" s="110">
        <f aca="true" t="shared" si="28" ref="C60:Q60">SUM(C61:C61)</f>
        <v>0</v>
      </c>
      <c r="D60" s="110">
        <f t="shared" si="28"/>
        <v>0</v>
      </c>
      <c r="E60" s="110">
        <f t="shared" si="28"/>
        <v>0</v>
      </c>
      <c r="F60" s="110">
        <f t="shared" si="28"/>
        <v>0</v>
      </c>
      <c r="G60" s="110">
        <f t="shared" si="28"/>
        <v>0</v>
      </c>
      <c r="H60" s="110">
        <f t="shared" si="28"/>
        <v>0</v>
      </c>
      <c r="I60" s="110">
        <f t="shared" si="28"/>
        <v>0</v>
      </c>
      <c r="J60" s="110">
        <f t="shared" si="28"/>
        <v>0</v>
      </c>
      <c r="K60" s="110">
        <f t="shared" si="28"/>
        <v>0</v>
      </c>
      <c r="L60" s="110">
        <f t="shared" si="28"/>
        <v>0</v>
      </c>
      <c r="M60" s="110">
        <f t="shared" si="28"/>
        <v>0</v>
      </c>
      <c r="N60" s="110">
        <f t="shared" si="28"/>
        <v>0</v>
      </c>
      <c r="O60" s="110">
        <f t="shared" si="28"/>
        <v>0</v>
      </c>
      <c r="P60" s="110">
        <f t="shared" si="28"/>
        <v>0</v>
      </c>
      <c r="Q60" s="110">
        <f t="shared" si="28"/>
        <v>0</v>
      </c>
    </row>
    <row r="61" spans="1:17" ht="12.75">
      <c r="A61" s="101"/>
      <c r="B61" s="102"/>
      <c r="C61" s="98">
        <f>SUM(H61+M61)</f>
        <v>0</v>
      </c>
      <c r="D61" s="98">
        <f>SUM(I61+N61)</f>
        <v>0</v>
      </c>
      <c r="E61" s="98">
        <f>SUM(J61+O61)</f>
        <v>0</v>
      </c>
      <c r="F61" s="98">
        <f>SUM(K61+P61)</f>
        <v>0</v>
      </c>
      <c r="G61" s="98">
        <f>SUM(L61+Q61)</f>
        <v>0</v>
      </c>
      <c r="H61" s="98">
        <f>SUM(I61:L61)</f>
        <v>0</v>
      </c>
      <c r="I61" s="104"/>
      <c r="J61" s="107"/>
      <c r="K61" s="104"/>
      <c r="L61" s="107"/>
      <c r="M61" s="98">
        <f>SUM(N61:Q61)</f>
        <v>0</v>
      </c>
      <c r="N61" s="104"/>
      <c r="O61" s="103"/>
      <c r="P61" s="104"/>
      <c r="Q61" s="104"/>
    </row>
    <row r="62" spans="1:17" ht="12.75">
      <c r="A62" s="99">
        <v>5204</v>
      </c>
      <c r="B62" s="100"/>
      <c r="C62" s="98">
        <f>C63</f>
        <v>22655</v>
      </c>
      <c r="D62" s="98">
        <f aca="true" t="shared" si="29" ref="D62:Q62">D63</f>
        <v>0</v>
      </c>
      <c r="E62" s="98">
        <f t="shared" si="29"/>
        <v>22655</v>
      </c>
      <c r="F62" s="98">
        <f t="shared" si="29"/>
        <v>0</v>
      </c>
      <c r="G62" s="98">
        <f t="shared" si="29"/>
        <v>0</v>
      </c>
      <c r="H62" s="98">
        <f t="shared" si="29"/>
        <v>0</v>
      </c>
      <c r="I62" s="98">
        <f t="shared" si="29"/>
        <v>0</v>
      </c>
      <c r="J62" s="98">
        <f t="shared" si="29"/>
        <v>0</v>
      </c>
      <c r="K62" s="98">
        <f t="shared" si="29"/>
        <v>0</v>
      </c>
      <c r="L62" s="98">
        <f t="shared" si="29"/>
        <v>0</v>
      </c>
      <c r="M62" s="98">
        <f t="shared" si="29"/>
        <v>22655</v>
      </c>
      <c r="N62" s="98">
        <f t="shared" si="29"/>
        <v>0</v>
      </c>
      <c r="O62" s="98">
        <f t="shared" si="29"/>
        <v>22655</v>
      </c>
      <c r="P62" s="98">
        <f t="shared" si="29"/>
        <v>0</v>
      </c>
      <c r="Q62" s="98">
        <f t="shared" si="29"/>
        <v>0</v>
      </c>
    </row>
    <row r="63" spans="1:17" ht="12.75">
      <c r="A63" s="101" t="s">
        <v>742</v>
      </c>
      <c r="B63" s="102">
        <v>389</v>
      </c>
      <c r="C63" s="98">
        <f>SUM(H63+M63)</f>
        <v>22655</v>
      </c>
      <c r="D63" s="98">
        <f>SUM(I63+N63)</f>
        <v>0</v>
      </c>
      <c r="E63" s="98">
        <f>SUM(J63+O63)</f>
        <v>22655</v>
      </c>
      <c r="F63" s="98">
        <f>SUM(K63+P63)</f>
        <v>0</v>
      </c>
      <c r="G63" s="98">
        <f>SUM(L63+Q63)</f>
        <v>0</v>
      </c>
      <c r="H63" s="98">
        <f>SUM(I63:L63)</f>
        <v>0</v>
      </c>
      <c r="I63" s="104"/>
      <c r="J63" s="103"/>
      <c r="K63" s="104"/>
      <c r="L63" s="103"/>
      <c r="M63" s="98">
        <f>SUM(N63:Q63)</f>
        <v>22655</v>
      </c>
      <c r="N63" s="104"/>
      <c r="O63" s="103">
        <v>22655</v>
      </c>
      <c r="P63" s="104"/>
      <c r="Q63" s="104"/>
    </row>
    <row r="64" spans="1:17" ht="12.75">
      <c r="A64" s="99">
        <v>5205</v>
      </c>
      <c r="B64" s="100"/>
      <c r="C64" s="110">
        <f aca="true" t="shared" si="30" ref="C64:Q64">SUM(C65:C74)</f>
        <v>331175</v>
      </c>
      <c r="D64" s="110">
        <f t="shared" si="30"/>
        <v>0</v>
      </c>
      <c r="E64" s="110">
        <f t="shared" si="30"/>
        <v>331175</v>
      </c>
      <c r="F64" s="110">
        <f t="shared" si="30"/>
        <v>0</v>
      </c>
      <c r="G64" s="110">
        <f t="shared" si="30"/>
        <v>0</v>
      </c>
      <c r="H64" s="110">
        <f t="shared" si="30"/>
        <v>41175</v>
      </c>
      <c r="I64" s="110">
        <f t="shared" si="30"/>
        <v>0</v>
      </c>
      <c r="J64" s="110">
        <f t="shared" si="30"/>
        <v>41175</v>
      </c>
      <c r="K64" s="110">
        <f t="shared" si="30"/>
        <v>0</v>
      </c>
      <c r="L64" s="110">
        <f t="shared" si="30"/>
        <v>0</v>
      </c>
      <c r="M64" s="110">
        <f t="shared" si="30"/>
        <v>290000</v>
      </c>
      <c r="N64" s="110">
        <f t="shared" si="30"/>
        <v>0</v>
      </c>
      <c r="O64" s="110">
        <f t="shared" si="30"/>
        <v>290000</v>
      </c>
      <c r="P64" s="110">
        <f t="shared" si="30"/>
        <v>0</v>
      </c>
      <c r="Q64" s="110">
        <f t="shared" si="30"/>
        <v>0</v>
      </c>
    </row>
    <row r="65" spans="1:17" ht="12.75">
      <c r="A65" s="101" t="s">
        <v>743</v>
      </c>
      <c r="B65" s="102">
        <v>311</v>
      </c>
      <c r="C65" s="98">
        <f aca="true" t="shared" si="31" ref="C65:G73">SUM(H65+M65)</f>
        <v>140000</v>
      </c>
      <c r="D65" s="98">
        <f t="shared" si="31"/>
        <v>0</v>
      </c>
      <c r="E65" s="98">
        <f t="shared" si="31"/>
        <v>140000</v>
      </c>
      <c r="F65" s="98">
        <f t="shared" si="31"/>
        <v>0</v>
      </c>
      <c r="G65" s="98">
        <f t="shared" si="31"/>
        <v>0</v>
      </c>
      <c r="H65" s="98">
        <f>SUM(I65:L65)</f>
        <v>0</v>
      </c>
      <c r="I65" s="107"/>
      <c r="J65" s="107"/>
      <c r="K65" s="107"/>
      <c r="L65" s="107"/>
      <c r="M65" s="98">
        <f>SUM(N65:Q65)</f>
        <v>140000</v>
      </c>
      <c r="N65" s="107"/>
      <c r="O65" s="107">
        <v>140000</v>
      </c>
      <c r="P65" s="107"/>
      <c r="Q65" s="107"/>
    </row>
    <row r="66" spans="1:17" ht="12.75">
      <c r="A66" s="101" t="s">
        <v>648</v>
      </c>
      <c r="B66" s="102">
        <v>311</v>
      </c>
      <c r="C66" s="98">
        <f t="shared" si="31"/>
        <v>75000</v>
      </c>
      <c r="D66" s="98">
        <f t="shared" si="31"/>
        <v>0</v>
      </c>
      <c r="E66" s="98">
        <f t="shared" si="31"/>
        <v>75000</v>
      </c>
      <c r="F66" s="98">
        <f t="shared" si="31"/>
        <v>0</v>
      </c>
      <c r="G66" s="98">
        <f t="shared" si="31"/>
        <v>0</v>
      </c>
      <c r="H66" s="98">
        <f>SUM(I66:L66)</f>
        <v>0</v>
      </c>
      <c r="I66" s="107"/>
      <c r="J66" s="107"/>
      <c r="K66" s="107"/>
      <c r="L66" s="107"/>
      <c r="M66" s="98">
        <f>SUM(N66:Q66)</f>
        <v>75000</v>
      </c>
      <c r="N66" s="107"/>
      <c r="O66" s="107">
        <v>75000</v>
      </c>
      <c r="P66" s="107"/>
      <c r="Q66" s="107"/>
    </row>
    <row r="67" spans="1:17" ht="12.75">
      <c r="A67" s="101" t="s">
        <v>633</v>
      </c>
      <c r="B67" s="102">
        <v>311</v>
      </c>
      <c r="C67" s="98">
        <f t="shared" si="31"/>
        <v>75000</v>
      </c>
      <c r="D67" s="98">
        <f t="shared" si="31"/>
        <v>0</v>
      </c>
      <c r="E67" s="98">
        <f t="shared" si="31"/>
        <v>75000</v>
      </c>
      <c r="F67" s="98">
        <f t="shared" si="31"/>
        <v>0</v>
      </c>
      <c r="G67" s="98">
        <f t="shared" si="31"/>
        <v>0</v>
      </c>
      <c r="H67" s="98">
        <f>SUM(I67:L67)</f>
        <v>0</v>
      </c>
      <c r="I67" s="107"/>
      <c r="J67" s="107"/>
      <c r="K67" s="107"/>
      <c r="L67" s="107"/>
      <c r="M67" s="98">
        <f>SUM(N67:Q67)</f>
        <v>75000</v>
      </c>
      <c r="N67" s="107"/>
      <c r="O67" s="107">
        <v>75000</v>
      </c>
      <c r="P67" s="107"/>
      <c r="Q67" s="107"/>
    </row>
    <row r="68" spans="1:17" ht="12.75">
      <c r="A68" s="101" t="s">
        <v>833</v>
      </c>
      <c r="B68" s="102">
        <v>322</v>
      </c>
      <c r="C68" s="98">
        <f t="shared" si="31"/>
        <v>11900</v>
      </c>
      <c r="D68" s="98">
        <f t="shared" si="31"/>
        <v>0</v>
      </c>
      <c r="E68" s="98">
        <f t="shared" si="31"/>
        <v>11900</v>
      </c>
      <c r="F68" s="98">
        <f t="shared" si="31"/>
        <v>0</v>
      </c>
      <c r="G68" s="98">
        <f t="shared" si="31"/>
        <v>0</v>
      </c>
      <c r="H68" s="98">
        <f aca="true" t="shared" si="32" ref="H68:H73">SUM(I68:L68)</f>
        <v>11900</v>
      </c>
      <c r="I68" s="107"/>
      <c r="J68" s="107">
        <v>11900</v>
      </c>
      <c r="K68" s="107"/>
      <c r="L68" s="107"/>
      <c r="M68" s="98">
        <f aca="true" t="shared" si="33" ref="M68:M73">SUM(N68:Q68)</f>
        <v>0</v>
      </c>
      <c r="N68" s="107"/>
      <c r="O68" s="107"/>
      <c r="P68" s="107"/>
      <c r="Q68" s="107"/>
    </row>
    <row r="69" spans="1:17" ht="12.75">
      <c r="A69" s="101" t="s">
        <v>834</v>
      </c>
      <c r="B69" s="102">
        <v>322</v>
      </c>
      <c r="C69" s="98">
        <f t="shared" si="31"/>
        <v>8175</v>
      </c>
      <c r="D69" s="98">
        <f t="shared" si="31"/>
        <v>0</v>
      </c>
      <c r="E69" s="98">
        <f t="shared" si="31"/>
        <v>8175</v>
      </c>
      <c r="F69" s="98">
        <f t="shared" si="31"/>
        <v>0</v>
      </c>
      <c r="G69" s="98">
        <f t="shared" si="31"/>
        <v>0</v>
      </c>
      <c r="H69" s="98">
        <f t="shared" si="32"/>
        <v>8175</v>
      </c>
      <c r="I69" s="107"/>
      <c r="J69" s="107">
        <v>8175</v>
      </c>
      <c r="K69" s="107"/>
      <c r="L69" s="107"/>
      <c r="M69" s="98">
        <f t="shared" si="33"/>
        <v>0</v>
      </c>
      <c r="N69" s="107"/>
      <c r="O69" s="107"/>
      <c r="P69" s="107"/>
      <c r="Q69" s="107"/>
    </row>
    <row r="70" spans="1:17" ht="12.75">
      <c r="A70" s="101" t="s">
        <v>835</v>
      </c>
      <c r="B70" s="102">
        <v>322</v>
      </c>
      <c r="C70" s="98">
        <f t="shared" si="31"/>
        <v>7200</v>
      </c>
      <c r="D70" s="98">
        <f t="shared" si="31"/>
        <v>0</v>
      </c>
      <c r="E70" s="98">
        <f t="shared" si="31"/>
        <v>7200</v>
      </c>
      <c r="F70" s="98">
        <f t="shared" si="31"/>
        <v>0</v>
      </c>
      <c r="G70" s="98">
        <f t="shared" si="31"/>
        <v>0</v>
      </c>
      <c r="H70" s="98">
        <f t="shared" si="32"/>
        <v>7200</v>
      </c>
      <c r="I70" s="107"/>
      <c r="J70" s="107">
        <v>7200</v>
      </c>
      <c r="K70" s="107"/>
      <c r="L70" s="107"/>
      <c r="M70" s="98">
        <f t="shared" si="33"/>
        <v>0</v>
      </c>
      <c r="N70" s="107"/>
      <c r="O70" s="107"/>
      <c r="P70" s="107"/>
      <c r="Q70" s="107"/>
    </row>
    <row r="71" spans="1:17" ht="12.75">
      <c r="A71" s="101" t="s">
        <v>836</v>
      </c>
      <c r="B71" s="102">
        <v>322</v>
      </c>
      <c r="C71" s="98">
        <f t="shared" si="31"/>
        <v>6375</v>
      </c>
      <c r="D71" s="98">
        <f t="shared" si="31"/>
        <v>0</v>
      </c>
      <c r="E71" s="98">
        <f t="shared" si="31"/>
        <v>6375</v>
      </c>
      <c r="F71" s="98">
        <f t="shared" si="31"/>
        <v>0</v>
      </c>
      <c r="G71" s="98">
        <f t="shared" si="31"/>
        <v>0</v>
      </c>
      <c r="H71" s="98">
        <f t="shared" si="32"/>
        <v>6375</v>
      </c>
      <c r="I71" s="107"/>
      <c r="J71" s="107">
        <v>6375</v>
      </c>
      <c r="K71" s="107"/>
      <c r="L71" s="107"/>
      <c r="M71" s="98">
        <f t="shared" si="33"/>
        <v>0</v>
      </c>
      <c r="N71" s="107"/>
      <c r="O71" s="107"/>
      <c r="P71" s="107"/>
      <c r="Q71" s="107"/>
    </row>
    <row r="72" spans="1:17" ht="12.75">
      <c r="A72" s="101" t="s">
        <v>836</v>
      </c>
      <c r="B72" s="102">
        <v>326</v>
      </c>
      <c r="C72" s="98">
        <f t="shared" si="31"/>
        <v>1775</v>
      </c>
      <c r="D72" s="98">
        <f t="shared" si="31"/>
        <v>0</v>
      </c>
      <c r="E72" s="98">
        <f t="shared" si="31"/>
        <v>1775</v>
      </c>
      <c r="F72" s="98">
        <f t="shared" si="31"/>
        <v>0</v>
      </c>
      <c r="G72" s="98">
        <f t="shared" si="31"/>
        <v>0</v>
      </c>
      <c r="H72" s="98">
        <f t="shared" si="32"/>
        <v>1775</v>
      </c>
      <c r="I72" s="107"/>
      <c r="J72" s="107">
        <v>1775</v>
      </c>
      <c r="K72" s="107"/>
      <c r="L72" s="107"/>
      <c r="M72" s="98">
        <f t="shared" si="33"/>
        <v>0</v>
      </c>
      <c r="N72" s="107"/>
      <c r="O72" s="107"/>
      <c r="P72" s="107"/>
      <c r="Q72" s="107"/>
    </row>
    <row r="73" spans="1:17" ht="12.75">
      <c r="A73" s="101" t="s">
        <v>837</v>
      </c>
      <c r="B73" s="102">
        <v>322</v>
      </c>
      <c r="C73" s="98">
        <f t="shared" si="31"/>
        <v>2675</v>
      </c>
      <c r="D73" s="98">
        <f t="shared" si="31"/>
        <v>0</v>
      </c>
      <c r="E73" s="98">
        <f t="shared" si="31"/>
        <v>2675</v>
      </c>
      <c r="F73" s="98">
        <f t="shared" si="31"/>
        <v>0</v>
      </c>
      <c r="G73" s="98">
        <f t="shared" si="31"/>
        <v>0</v>
      </c>
      <c r="H73" s="98">
        <f t="shared" si="32"/>
        <v>2675</v>
      </c>
      <c r="I73" s="107"/>
      <c r="J73" s="107">
        <v>2675</v>
      </c>
      <c r="K73" s="107"/>
      <c r="L73" s="107"/>
      <c r="M73" s="98">
        <f t="shared" si="33"/>
        <v>0</v>
      </c>
      <c r="N73" s="107"/>
      <c r="O73" s="107"/>
      <c r="P73" s="107"/>
      <c r="Q73" s="107"/>
    </row>
    <row r="74" spans="1:17" ht="12.75">
      <c r="A74" s="101" t="s">
        <v>838</v>
      </c>
      <c r="B74" s="102">
        <v>322</v>
      </c>
      <c r="C74" s="98">
        <f>SUM(H74+M74)</f>
        <v>3075</v>
      </c>
      <c r="D74" s="98">
        <f>SUM(I74+N74)</f>
        <v>0</v>
      </c>
      <c r="E74" s="98">
        <f>SUM(J74+O74)</f>
        <v>3075</v>
      </c>
      <c r="F74" s="98">
        <f>SUM(K74+P74)</f>
        <v>0</v>
      </c>
      <c r="G74" s="98">
        <f>SUM(L74+Q74)</f>
        <v>0</v>
      </c>
      <c r="H74" s="98">
        <f>SUM(I74:L74)</f>
        <v>3075</v>
      </c>
      <c r="I74" s="107"/>
      <c r="J74" s="107">
        <v>3075</v>
      </c>
      <c r="K74" s="107"/>
      <c r="L74" s="107"/>
      <c r="M74" s="98">
        <f>SUM(N74:Q74)</f>
        <v>0</v>
      </c>
      <c r="N74" s="107"/>
      <c r="O74" s="107"/>
      <c r="P74" s="107"/>
      <c r="Q74" s="107"/>
    </row>
    <row r="75" spans="1:17" ht="12.75">
      <c r="A75" s="99">
        <v>5206</v>
      </c>
      <c r="B75" s="100"/>
      <c r="C75" s="98">
        <f>C76</f>
        <v>20500</v>
      </c>
      <c r="D75" s="98">
        <f aca="true" t="shared" si="34" ref="D75:Q75">D76</f>
        <v>0</v>
      </c>
      <c r="E75" s="98">
        <f t="shared" si="34"/>
        <v>20500</v>
      </c>
      <c r="F75" s="98">
        <f t="shared" si="34"/>
        <v>0</v>
      </c>
      <c r="G75" s="98">
        <f t="shared" si="34"/>
        <v>0</v>
      </c>
      <c r="H75" s="98">
        <f t="shared" si="34"/>
        <v>0</v>
      </c>
      <c r="I75" s="98">
        <f t="shared" si="34"/>
        <v>0</v>
      </c>
      <c r="J75" s="98">
        <f t="shared" si="34"/>
        <v>0</v>
      </c>
      <c r="K75" s="98">
        <f t="shared" si="34"/>
        <v>0</v>
      </c>
      <c r="L75" s="98">
        <f t="shared" si="34"/>
        <v>0</v>
      </c>
      <c r="M75" s="98">
        <f t="shared" si="34"/>
        <v>20500</v>
      </c>
      <c r="N75" s="98">
        <f t="shared" si="34"/>
        <v>0</v>
      </c>
      <c r="O75" s="98">
        <f t="shared" si="34"/>
        <v>20500</v>
      </c>
      <c r="P75" s="98">
        <f t="shared" si="34"/>
        <v>0</v>
      </c>
      <c r="Q75" s="98">
        <f t="shared" si="34"/>
        <v>0</v>
      </c>
    </row>
    <row r="76" spans="1:17" ht="12.75">
      <c r="A76" s="101" t="s">
        <v>744</v>
      </c>
      <c r="B76" s="102">
        <v>322</v>
      </c>
      <c r="C76" s="98">
        <f>SUM(H76+M76)</f>
        <v>20500</v>
      </c>
      <c r="D76" s="98">
        <f>SUM(I76+N76)</f>
        <v>0</v>
      </c>
      <c r="E76" s="98">
        <f>SUM(J76+O76)</f>
        <v>20500</v>
      </c>
      <c r="F76" s="98">
        <f>SUM(K76+P76)</f>
        <v>0</v>
      </c>
      <c r="G76" s="98">
        <f>SUM(L76+Q76)</f>
        <v>0</v>
      </c>
      <c r="H76" s="98">
        <f>SUM(I76:L76)</f>
        <v>0</v>
      </c>
      <c r="I76" s="104"/>
      <c r="J76" s="104"/>
      <c r="K76" s="104"/>
      <c r="L76" s="104"/>
      <c r="M76" s="98">
        <f>SUM(N76:Q76)</f>
        <v>20500</v>
      </c>
      <c r="N76" s="236"/>
      <c r="O76" s="103">
        <v>20500</v>
      </c>
      <c r="P76" s="104"/>
      <c r="Q76" s="104"/>
    </row>
    <row r="77" spans="1:17" ht="12.75">
      <c r="A77" s="96" t="s">
        <v>529</v>
      </c>
      <c r="B77" s="100"/>
      <c r="C77" s="98">
        <f>C78</f>
        <v>46000</v>
      </c>
      <c r="D77" s="98">
        <f aca="true" t="shared" si="35" ref="D77:Q78">D78</f>
        <v>0</v>
      </c>
      <c r="E77" s="98">
        <f t="shared" si="35"/>
        <v>46000</v>
      </c>
      <c r="F77" s="98">
        <f t="shared" si="35"/>
        <v>0</v>
      </c>
      <c r="G77" s="98">
        <f t="shared" si="35"/>
        <v>0</v>
      </c>
      <c r="H77" s="98">
        <f t="shared" si="35"/>
        <v>0</v>
      </c>
      <c r="I77" s="98">
        <f t="shared" si="35"/>
        <v>0</v>
      </c>
      <c r="J77" s="98">
        <f t="shared" si="35"/>
        <v>0</v>
      </c>
      <c r="K77" s="98">
        <f t="shared" si="35"/>
        <v>0</v>
      </c>
      <c r="L77" s="98">
        <f t="shared" si="35"/>
        <v>0</v>
      </c>
      <c r="M77" s="98">
        <f t="shared" si="35"/>
        <v>46000</v>
      </c>
      <c r="N77" s="98">
        <f t="shared" si="35"/>
        <v>0</v>
      </c>
      <c r="O77" s="98">
        <f t="shared" si="35"/>
        <v>46000</v>
      </c>
      <c r="P77" s="98">
        <f t="shared" si="35"/>
        <v>0</v>
      </c>
      <c r="Q77" s="98">
        <f t="shared" si="35"/>
        <v>0</v>
      </c>
    </row>
    <row r="78" spans="1:17" ht="12.75">
      <c r="A78" s="99">
        <v>5203</v>
      </c>
      <c r="B78" s="100"/>
      <c r="C78" s="98">
        <f>C79</f>
        <v>46000</v>
      </c>
      <c r="D78" s="98">
        <f t="shared" si="35"/>
        <v>0</v>
      </c>
      <c r="E78" s="98">
        <f t="shared" si="35"/>
        <v>46000</v>
      </c>
      <c r="F78" s="98">
        <f t="shared" si="35"/>
        <v>0</v>
      </c>
      <c r="G78" s="98">
        <f t="shared" si="35"/>
        <v>0</v>
      </c>
      <c r="H78" s="98">
        <f t="shared" si="35"/>
        <v>0</v>
      </c>
      <c r="I78" s="98">
        <f t="shared" si="35"/>
        <v>0</v>
      </c>
      <c r="J78" s="98">
        <f t="shared" si="35"/>
        <v>0</v>
      </c>
      <c r="K78" s="98">
        <f t="shared" si="35"/>
        <v>0</v>
      </c>
      <c r="L78" s="98">
        <f t="shared" si="35"/>
        <v>0</v>
      </c>
      <c r="M78" s="98">
        <f t="shared" si="35"/>
        <v>46000</v>
      </c>
      <c r="N78" s="98">
        <f t="shared" si="35"/>
        <v>0</v>
      </c>
      <c r="O78" s="98">
        <f t="shared" si="35"/>
        <v>46000</v>
      </c>
      <c r="P78" s="98">
        <f t="shared" si="35"/>
        <v>0</v>
      </c>
      <c r="Q78" s="98">
        <f t="shared" si="35"/>
        <v>0</v>
      </c>
    </row>
    <row r="79" spans="1:17" ht="12.75">
      <c r="A79" s="101" t="s">
        <v>745</v>
      </c>
      <c r="B79" s="102">
        <v>412</v>
      </c>
      <c r="C79" s="98">
        <f>SUM(H79+M79)</f>
        <v>46000</v>
      </c>
      <c r="D79" s="98">
        <f>SUM(I79+N79)</f>
        <v>0</v>
      </c>
      <c r="E79" s="98">
        <f>SUM(J79+O79)</f>
        <v>46000</v>
      </c>
      <c r="F79" s="98">
        <f>SUM(K79+P79)</f>
        <v>0</v>
      </c>
      <c r="G79" s="98">
        <f>SUM(L79+Q79)</f>
        <v>0</v>
      </c>
      <c r="H79" s="98">
        <f>SUM(I79:L79)</f>
        <v>0</v>
      </c>
      <c r="I79" s="104"/>
      <c r="J79" s="104"/>
      <c r="K79" s="104"/>
      <c r="L79" s="104"/>
      <c r="M79" s="98">
        <f>SUM(N79:Q79)</f>
        <v>46000</v>
      </c>
      <c r="N79" s="104"/>
      <c r="O79" s="103">
        <v>46000</v>
      </c>
      <c r="P79" s="104"/>
      <c r="Q79" s="104"/>
    </row>
    <row r="80" spans="1:17" ht="12.75">
      <c r="A80" s="96" t="s">
        <v>376</v>
      </c>
      <c r="B80" s="97"/>
      <c r="C80" s="98">
        <f>SUM(C87+C85+C83+C81)</f>
        <v>80175</v>
      </c>
      <c r="D80" s="98">
        <f aca="true" t="shared" si="36" ref="D80:Q80">SUM(D87+D85+D83+D81)</f>
        <v>0</v>
      </c>
      <c r="E80" s="98">
        <f t="shared" si="36"/>
        <v>80175</v>
      </c>
      <c r="F80" s="98">
        <f t="shared" si="36"/>
        <v>0</v>
      </c>
      <c r="G80" s="98">
        <f t="shared" si="36"/>
        <v>0</v>
      </c>
      <c r="H80" s="98">
        <f t="shared" si="36"/>
        <v>0</v>
      </c>
      <c r="I80" s="98">
        <f t="shared" si="36"/>
        <v>0</v>
      </c>
      <c r="J80" s="98">
        <f t="shared" si="36"/>
        <v>0</v>
      </c>
      <c r="K80" s="98">
        <f t="shared" si="36"/>
        <v>0</v>
      </c>
      <c r="L80" s="98">
        <f t="shared" si="36"/>
        <v>0</v>
      </c>
      <c r="M80" s="98">
        <f t="shared" si="36"/>
        <v>80175</v>
      </c>
      <c r="N80" s="98">
        <f t="shared" si="36"/>
        <v>0</v>
      </c>
      <c r="O80" s="98">
        <f t="shared" si="36"/>
        <v>80175</v>
      </c>
      <c r="P80" s="98">
        <f t="shared" si="36"/>
        <v>0</v>
      </c>
      <c r="Q80" s="98">
        <f t="shared" si="36"/>
        <v>0</v>
      </c>
    </row>
    <row r="81" spans="1:17" ht="12.75">
      <c r="A81" s="99">
        <v>5202</v>
      </c>
      <c r="B81" s="97"/>
      <c r="C81" s="98">
        <f>C82</f>
        <v>52000</v>
      </c>
      <c r="D81" s="98">
        <f aca="true" t="shared" si="37" ref="D81:Q81">D82</f>
        <v>0</v>
      </c>
      <c r="E81" s="98">
        <f t="shared" si="37"/>
        <v>52000</v>
      </c>
      <c r="F81" s="98">
        <f t="shared" si="37"/>
        <v>0</v>
      </c>
      <c r="G81" s="98">
        <f t="shared" si="37"/>
        <v>0</v>
      </c>
      <c r="H81" s="98">
        <f t="shared" si="37"/>
        <v>0</v>
      </c>
      <c r="I81" s="98">
        <f t="shared" si="37"/>
        <v>0</v>
      </c>
      <c r="J81" s="98">
        <f t="shared" si="37"/>
        <v>0</v>
      </c>
      <c r="K81" s="98">
        <f t="shared" si="37"/>
        <v>0</v>
      </c>
      <c r="L81" s="98">
        <f t="shared" si="37"/>
        <v>0</v>
      </c>
      <c r="M81" s="98">
        <f t="shared" si="37"/>
        <v>52000</v>
      </c>
      <c r="N81" s="98">
        <f t="shared" si="37"/>
        <v>0</v>
      </c>
      <c r="O81" s="98">
        <f t="shared" si="37"/>
        <v>52000</v>
      </c>
      <c r="P81" s="98">
        <f t="shared" si="37"/>
        <v>0</v>
      </c>
      <c r="Q81" s="98">
        <f t="shared" si="37"/>
        <v>0</v>
      </c>
    </row>
    <row r="82" spans="1:17" ht="12.75">
      <c r="A82" s="101" t="s">
        <v>839</v>
      </c>
      <c r="B82" s="102">
        <v>525</v>
      </c>
      <c r="C82" s="98">
        <f>SUM(H82+M82)</f>
        <v>52000</v>
      </c>
      <c r="D82" s="98">
        <f>SUM(I82+N82)</f>
        <v>0</v>
      </c>
      <c r="E82" s="98">
        <f>SUM(J82+O82)</f>
        <v>52000</v>
      </c>
      <c r="F82" s="98">
        <f>SUM(K82+P82)</f>
        <v>0</v>
      </c>
      <c r="G82" s="98">
        <f>SUM(L82+Q82)</f>
        <v>0</v>
      </c>
      <c r="H82" s="98">
        <f>SUM(I82:L82)</f>
        <v>0</v>
      </c>
      <c r="I82" s="103"/>
      <c r="J82" s="103"/>
      <c r="K82" s="103"/>
      <c r="L82" s="103"/>
      <c r="M82" s="98">
        <f>SUM(N82:Q82)</f>
        <v>52000</v>
      </c>
      <c r="N82" s="103"/>
      <c r="O82" s="103">
        <v>52000</v>
      </c>
      <c r="P82" s="103"/>
      <c r="Q82" s="103"/>
    </row>
    <row r="83" spans="1:17" ht="12.75">
      <c r="A83" s="99">
        <v>5203</v>
      </c>
      <c r="B83" s="97"/>
      <c r="C83" s="98">
        <f>C84</f>
        <v>5520</v>
      </c>
      <c r="D83" s="98">
        <f aca="true" t="shared" si="38" ref="D83:Q83">D84</f>
        <v>0</v>
      </c>
      <c r="E83" s="98">
        <f t="shared" si="38"/>
        <v>5520</v>
      </c>
      <c r="F83" s="98">
        <f t="shared" si="38"/>
        <v>0</v>
      </c>
      <c r="G83" s="98">
        <f t="shared" si="38"/>
        <v>0</v>
      </c>
      <c r="H83" s="98">
        <f t="shared" si="38"/>
        <v>0</v>
      </c>
      <c r="I83" s="98">
        <f t="shared" si="38"/>
        <v>0</v>
      </c>
      <c r="J83" s="98">
        <f t="shared" si="38"/>
        <v>0</v>
      </c>
      <c r="K83" s="98">
        <f t="shared" si="38"/>
        <v>0</v>
      </c>
      <c r="L83" s="98">
        <f t="shared" si="38"/>
        <v>0</v>
      </c>
      <c r="M83" s="98">
        <f t="shared" si="38"/>
        <v>5520</v>
      </c>
      <c r="N83" s="98">
        <f t="shared" si="38"/>
        <v>0</v>
      </c>
      <c r="O83" s="98">
        <f t="shared" si="38"/>
        <v>5520</v>
      </c>
      <c r="P83" s="98">
        <f t="shared" si="38"/>
        <v>0</v>
      </c>
      <c r="Q83" s="98">
        <f t="shared" si="38"/>
        <v>0</v>
      </c>
    </row>
    <row r="84" spans="1:17" ht="12.75">
      <c r="A84" s="101" t="s">
        <v>746</v>
      </c>
      <c r="B84" s="102">
        <v>525</v>
      </c>
      <c r="C84" s="98">
        <f>SUM(H84+M84)</f>
        <v>5520</v>
      </c>
      <c r="D84" s="98">
        <f>SUM(I84+N84)</f>
        <v>0</v>
      </c>
      <c r="E84" s="98">
        <f>SUM(J84+O84)</f>
        <v>5520</v>
      </c>
      <c r="F84" s="98">
        <f>SUM(K84+P84)</f>
        <v>0</v>
      </c>
      <c r="G84" s="98">
        <f>SUM(L84+Q84)</f>
        <v>0</v>
      </c>
      <c r="H84" s="98">
        <f>SUM(I84:L84)</f>
        <v>0</v>
      </c>
      <c r="I84" s="103"/>
      <c r="J84" s="103"/>
      <c r="K84" s="103"/>
      <c r="L84" s="103"/>
      <c r="M84" s="98">
        <f>SUM(N84:Q84)</f>
        <v>5520</v>
      </c>
      <c r="N84" s="103"/>
      <c r="O84" s="103">
        <v>5520</v>
      </c>
      <c r="P84" s="103"/>
      <c r="Q84" s="103"/>
    </row>
    <row r="85" spans="1:17" ht="12.75">
      <c r="A85" s="99">
        <v>5204</v>
      </c>
      <c r="B85" s="97"/>
      <c r="C85" s="98">
        <f>C86</f>
        <v>22655</v>
      </c>
      <c r="D85" s="98">
        <f aca="true" t="shared" si="39" ref="D85:Q85">D86</f>
        <v>0</v>
      </c>
      <c r="E85" s="98">
        <f t="shared" si="39"/>
        <v>22655</v>
      </c>
      <c r="F85" s="98">
        <f t="shared" si="39"/>
        <v>0</v>
      </c>
      <c r="G85" s="98">
        <f t="shared" si="39"/>
        <v>0</v>
      </c>
      <c r="H85" s="98">
        <f t="shared" si="39"/>
        <v>0</v>
      </c>
      <c r="I85" s="98">
        <f t="shared" si="39"/>
        <v>0</v>
      </c>
      <c r="J85" s="98">
        <f t="shared" si="39"/>
        <v>0</v>
      </c>
      <c r="K85" s="98">
        <f t="shared" si="39"/>
        <v>0</v>
      </c>
      <c r="L85" s="98">
        <f t="shared" si="39"/>
        <v>0</v>
      </c>
      <c r="M85" s="98">
        <f t="shared" si="39"/>
        <v>22655</v>
      </c>
      <c r="N85" s="98">
        <f t="shared" si="39"/>
        <v>0</v>
      </c>
      <c r="O85" s="98">
        <f t="shared" si="39"/>
        <v>22655</v>
      </c>
      <c r="P85" s="98">
        <f t="shared" si="39"/>
        <v>0</v>
      </c>
      <c r="Q85" s="98">
        <f t="shared" si="39"/>
        <v>0</v>
      </c>
    </row>
    <row r="86" spans="1:17" ht="12.75">
      <c r="A86" s="101" t="s">
        <v>742</v>
      </c>
      <c r="B86" s="102">
        <v>524</v>
      </c>
      <c r="C86" s="98">
        <f>SUM(H86+M86)</f>
        <v>22655</v>
      </c>
      <c r="D86" s="98">
        <f>SUM(I86+N86)</f>
        <v>0</v>
      </c>
      <c r="E86" s="98">
        <f>SUM(J86+O86)</f>
        <v>22655</v>
      </c>
      <c r="F86" s="98">
        <f>SUM(K86+P86)</f>
        <v>0</v>
      </c>
      <c r="G86" s="98">
        <f>SUM(L86+Q86)</f>
        <v>0</v>
      </c>
      <c r="H86" s="98">
        <f>SUM(I86:L86)</f>
        <v>0</v>
      </c>
      <c r="I86" s="103"/>
      <c r="J86" s="103"/>
      <c r="K86" s="103"/>
      <c r="L86" s="103"/>
      <c r="M86" s="98">
        <f>SUM(N86:Q86)</f>
        <v>22655</v>
      </c>
      <c r="N86" s="103"/>
      <c r="O86" s="103">
        <v>22655</v>
      </c>
      <c r="P86" s="103"/>
      <c r="Q86" s="103"/>
    </row>
    <row r="87" spans="1:17" ht="12.75">
      <c r="A87" s="99">
        <v>5205</v>
      </c>
      <c r="B87" s="100"/>
      <c r="C87" s="98">
        <f aca="true" t="shared" si="40" ref="C87:Q87">SUM(C88:C88)</f>
        <v>0</v>
      </c>
      <c r="D87" s="98">
        <f t="shared" si="40"/>
        <v>0</v>
      </c>
      <c r="E87" s="98">
        <f t="shared" si="40"/>
        <v>0</v>
      </c>
      <c r="F87" s="98">
        <f t="shared" si="40"/>
        <v>0</v>
      </c>
      <c r="G87" s="98">
        <f t="shared" si="40"/>
        <v>0</v>
      </c>
      <c r="H87" s="98">
        <f t="shared" si="40"/>
        <v>0</v>
      </c>
      <c r="I87" s="98">
        <f t="shared" si="40"/>
        <v>0</v>
      </c>
      <c r="J87" s="98">
        <f t="shared" si="40"/>
        <v>0</v>
      </c>
      <c r="K87" s="98">
        <f t="shared" si="40"/>
        <v>0</v>
      </c>
      <c r="L87" s="98">
        <f t="shared" si="40"/>
        <v>0</v>
      </c>
      <c r="M87" s="98">
        <f t="shared" si="40"/>
        <v>0</v>
      </c>
      <c r="N87" s="98">
        <f t="shared" si="40"/>
        <v>0</v>
      </c>
      <c r="O87" s="98">
        <f t="shared" si="40"/>
        <v>0</v>
      </c>
      <c r="P87" s="98">
        <f t="shared" si="40"/>
        <v>0</v>
      </c>
      <c r="Q87" s="98">
        <f t="shared" si="40"/>
        <v>0</v>
      </c>
    </row>
    <row r="88" spans="1:17" ht="12.75">
      <c r="A88" s="101"/>
      <c r="B88" s="102"/>
      <c r="C88" s="98">
        <f>SUM(H88+M88)</f>
        <v>0</v>
      </c>
      <c r="D88" s="98">
        <f>SUM(I88+N88)</f>
        <v>0</v>
      </c>
      <c r="E88" s="98">
        <f>SUM(J88+O88)</f>
        <v>0</v>
      </c>
      <c r="F88" s="98">
        <f>SUM(K88+P88)</f>
        <v>0</v>
      </c>
      <c r="G88" s="98">
        <f>SUM(L88+Q88)</f>
        <v>0</v>
      </c>
      <c r="H88" s="98">
        <f>SUM(I88:L88)</f>
        <v>0</v>
      </c>
      <c r="I88" s="103"/>
      <c r="J88" s="103"/>
      <c r="K88" s="103"/>
      <c r="L88" s="103"/>
      <c r="M88" s="98">
        <f>SUM(N88:Q88)</f>
        <v>0</v>
      </c>
      <c r="N88" s="103"/>
      <c r="O88" s="103"/>
      <c r="P88" s="103"/>
      <c r="Q88" s="103"/>
    </row>
    <row r="89" spans="1:17" ht="12.75">
      <c r="A89" s="96" t="s">
        <v>377</v>
      </c>
      <c r="B89" s="97"/>
      <c r="C89" s="98">
        <f>SUM(C92+C96+C100+C90)</f>
        <v>607200</v>
      </c>
      <c r="D89" s="98">
        <f aca="true" t="shared" si="41" ref="D89:Q89">SUM(D92+D96+D100+D90)</f>
        <v>0</v>
      </c>
      <c r="E89" s="98">
        <f t="shared" si="41"/>
        <v>607200</v>
      </c>
      <c r="F89" s="98">
        <f t="shared" si="41"/>
        <v>0</v>
      </c>
      <c r="G89" s="98">
        <f t="shared" si="41"/>
        <v>0</v>
      </c>
      <c r="H89" s="98">
        <f t="shared" si="41"/>
        <v>0</v>
      </c>
      <c r="I89" s="98">
        <f t="shared" si="41"/>
        <v>0</v>
      </c>
      <c r="J89" s="98">
        <f t="shared" si="41"/>
        <v>0</v>
      </c>
      <c r="K89" s="98">
        <f t="shared" si="41"/>
        <v>0</v>
      </c>
      <c r="L89" s="98">
        <f t="shared" si="41"/>
        <v>0</v>
      </c>
      <c r="M89" s="98">
        <f t="shared" si="41"/>
        <v>607200</v>
      </c>
      <c r="N89" s="98">
        <f t="shared" si="41"/>
        <v>0</v>
      </c>
      <c r="O89" s="98">
        <f t="shared" si="41"/>
        <v>607200</v>
      </c>
      <c r="P89" s="98">
        <f t="shared" si="41"/>
        <v>0</v>
      </c>
      <c r="Q89" s="98">
        <f t="shared" si="41"/>
        <v>0</v>
      </c>
    </row>
    <row r="90" spans="1:17" ht="12.75">
      <c r="A90" s="99">
        <v>5201</v>
      </c>
      <c r="B90" s="97"/>
      <c r="C90" s="98">
        <f>C91</f>
        <v>2500</v>
      </c>
      <c r="D90" s="98">
        <f>D91</f>
        <v>0</v>
      </c>
      <c r="E90" s="98">
        <f aca="true" t="shared" si="42" ref="E90:Q90">E91</f>
        <v>2500</v>
      </c>
      <c r="F90" s="98">
        <f t="shared" si="42"/>
        <v>0</v>
      </c>
      <c r="G90" s="98">
        <f t="shared" si="42"/>
        <v>0</v>
      </c>
      <c r="H90" s="98">
        <f t="shared" si="42"/>
        <v>0</v>
      </c>
      <c r="I90" s="98">
        <f t="shared" si="42"/>
        <v>0</v>
      </c>
      <c r="J90" s="98">
        <f t="shared" si="42"/>
        <v>0</v>
      </c>
      <c r="K90" s="98">
        <f t="shared" si="42"/>
        <v>0</v>
      </c>
      <c r="L90" s="98">
        <f t="shared" si="42"/>
        <v>0</v>
      </c>
      <c r="M90" s="98">
        <f t="shared" si="42"/>
        <v>2500</v>
      </c>
      <c r="N90" s="98">
        <f t="shared" si="42"/>
        <v>0</v>
      </c>
      <c r="O90" s="98">
        <f t="shared" si="42"/>
        <v>2500</v>
      </c>
      <c r="P90" s="98">
        <f t="shared" si="42"/>
        <v>0</v>
      </c>
      <c r="Q90" s="98">
        <f t="shared" si="42"/>
        <v>0</v>
      </c>
    </row>
    <row r="91" spans="1:17" ht="13.5">
      <c r="A91" s="101" t="s">
        <v>634</v>
      </c>
      <c r="B91" s="102">
        <v>621</v>
      </c>
      <c r="C91" s="98">
        <f>SUM(H91+M91)</f>
        <v>2500</v>
      </c>
      <c r="D91" s="98">
        <f>SUM(I91+N91)</f>
        <v>0</v>
      </c>
      <c r="E91" s="98">
        <f>SUM(J91+O91)</f>
        <v>2500</v>
      </c>
      <c r="F91" s="98">
        <f>SUM(K91+P91)</f>
        <v>0</v>
      </c>
      <c r="G91" s="98">
        <f>SUM(L91+Q91)</f>
        <v>0</v>
      </c>
      <c r="H91" s="98">
        <f>SUM(I91:L91)</f>
        <v>0</v>
      </c>
      <c r="I91" s="104"/>
      <c r="J91" s="104"/>
      <c r="K91" s="104"/>
      <c r="L91" s="104"/>
      <c r="M91" s="98">
        <f>SUM(N91:Q91)</f>
        <v>2500</v>
      </c>
      <c r="N91" s="103"/>
      <c r="O91" s="103">
        <v>2500</v>
      </c>
      <c r="P91" s="103"/>
      <c r="Q91" s="103"/>
    </row>
    <row r="92" spans="1:17" ht="12.75">
      <c r="A92" s="99">
        <v>5203</v>
      </c>
      <c r="B92" s="100"/>
      <c r="C92" s="98">
        <f>SUM(C93:C95)</f>
        <v>84700</v>
      </c>
      <c r="D92" s="98">
        <f aca="true" t="shared" si="43" ref="D92:Q92">SUM(D93:D95)</f>
        <v>0</v>
      </c>
      <c r="E92" s="98">
        <f t="shared" si="43"/>
        <v>84700</v>
      </c>
      <c r="F92" s="98">
        <f t="shared" si="43"/>
        <v>0</v>
      </c>
      <c r="G92" s="98">
        <f t="shared" si="43"/>
        <v>0</v>
      </c>
      <c r="H92" s="98">
        <f t="shared" si="43"/>
        <v>0</v>
      </c>
      <c r="I92" s="98">
        <f t="shared" si="43"/>
        <v>0</v>
      </c>
      <c r="J92" s="98">
        <f t="shared" si="43"/>
        <v>0</v>
      </c>
      <c r="K92" s="98">
        <f t="shared" si="43"/>
        <v>0</v>
      </c>
      <c r="L92" s="98">
        <f t="shared" si="43"/>
        <v>0</v>
      </c>
      <c r="M92" s="98">
        <f t="shared" si="43"/>
        <v>84700</v>
      </c>
      <c r="N92" s="98">
        <f t="shared" si="43"/>
        <v>0</v>
      </c>
      <c r="O92" s="98">
        <f t="shared" si="43"/>
        <v>84700</v>
      </c>
      <c r="P92" s="98">
        <f t="shared" si="43"/>
        <v>0</v>
      </c>
      <c r="Q92" s="98">
        <f t="shared" si="43"/>
        <v>0</v>
      </c>
    </row>
    <row r="93" spans="1:17" ht="12.75">
      <c r="A93" s="101" t="s">
        <v>635</v>
      </c>
      <c r="B93" s="109">
        <v>623</v>
      </c>
      <c r="C93" s="98">
        <f aca="true" t="shared" si="44" ref="C93:G95">SUM(H93+M93)</f>
        <v>30000</v>
      </c>
      <c r="D93" s="98">
        <f t="shared" si="44"/>
        <v>0</v>
      </c>
      <c r="E93" s="98">
        <f t="shared" si="44"/>
        <v>30000</v>
      </c>
      <c r="F93" s="98">
        <f t="shared" si="44"/>
        <v>0</v>
      </c>
      <c r="G93" s="98">
        <f t="shared" si="44"/>
        <v>0</v>
      </c>
      <c r="H93" s="98">
        <f>SUM(I93:L93)</f>
        <v>0</v>
      </c>
      <c r="I93" s="104"/>
      <c r="J93" s="104"/>
      <c r="K93" s="104"/>
      <c r="L93" s="104"/>
      <c r="M93" s="98">
        <f>SUM(N93:Q93)</f>
        <v>30000</v>
      </c>
      <c r="N93" s="104"/>
      <c r="O93" s="104">
        <v>30000</v>
      </c>
      <c r="P93" s="104"/>
      <c r="Q93" s="104"/>
    </row>
    <row r="94" spans="1:17" ht="12.75">
      <c r="A94" s="101" t="s">
        <v>747</v>
      </c>
      <c r="B94" s="109">
        <v>623</v>
      </c>
      <c r="C94" s="98">
        <f t="shared" si="44"/>
        <v>35000</v>
      </c>
      <c r="D94" s="98">
        <f t="shared" si="44"/>
        <v>0</v>
      </c>
      <c r="E94" s="98">
        <f t="shared" si="44"/>
        <v>35000</v>
      </c>
      <c r="F94" s="98">
        <f t="shared" si="44"/>
        <v>0</v>
      </c>
      <c r="G94" s="98">
        <f t="shared" si="44"/>
        <v>0</v>
      </c>
      <c r="H94" s="98">
        <f>SUM(I94:L94)</f>
        <v>0</v>
      </c>
      <c r="I94" s="104"/>
      <c r="J94" s="104"/>
      <c r="K94" s="104"/>
      <c r="L94" s="104"/>
      <c r="M94" s="98">
        <f>SUM(N94:Q94)</f>
        <v>35000</v>
      </c>
      <c r="N94" s="104"/>
      <c r="O94" s="104">
        <v>35000</v>
      </c>
      <c r="P94" s="104"/>
      <c r="Q94" s="104"/>
    </row>
    <row r="95" spans="1:17" ht="12.75">
      <c r="A95" s="101" t="s">
        <v>748</v>
      </c>
      <c r="B95" s="109">
        <v>623</v>
      </c>
      <c r="C95" s="98">
        <f t="shared" si="44"/>
        <v>19700</v>
      </c>
      <c r="D95" s="98">
        <f t="shared" si="44"/>
        <v>0</v>
      </c>
      <c r="E95" s="98">
        <f t="shared" si="44"/>
        <v>19700</v>
      </c>
      <c r="F95" s="98">
        <f t="shared" si="44"/>
        <v>0</v>
      </c>
      <c r="G95" s="98">
        <f t="shared" si="44"/>
        <v>0</v>
      </c>
      <c r="H95" s="98">
        <f>SUM(I95:L95)</f>
        <v>0</v>
      </c>
      <c r="I95" s="104"/>
      <c r="J95" s="104"/>
      <c r="K95" s="104"/>
      <c r="L95" s="104"/>
      <c r="M95" s="98">
        <f>SUM(N95:Q95)</f>
        <v>19700</v>
      </c>
      <c r="N95" s="104"/>
      <c r="O95" s="104">
        <v>19700</v>
      </c>
      <c r="P95" s="104"/>
      <c r="Q95" s="104"/>
    </row>
    <row r="96" spans="1:17" ht="12.75">
      <c r="A96" s="99">
        <v>5204</v>
      </c>
      <c r="B96" s="100"/>
      <c r="C96" s="98">
        <f>SUM(C97:C99)</f>
        <v>500000</v>
      </c>
      <c r="D96" s="98">
        <f aca="true" t="shared" si="45" ref="D96:Q96">SUM(D97:D99)</f>
        <v>0</v>
      </c>
      <c r="E96" s="98">
        <f t="shared" si="45"/>
        <v>500000</v>
      </c>
      <c r="F96" s="98">
        <f t="shared" si="45"/>
        <v>0</v>
      </c>
      <c r="G96" s="98">
        <f t="shared" si="45"/>
        <v>0</v>
      </c>
      <c r="H96" s="98">
        <f t="shared" si="45"/>
        <v>0</v>
      </c>
      <c r="I96" s="98">
        <f t="shared" si="45"/>
        <v>0</v>
      </c>
      <c r="J96" s="98">
        <f t="shared" si="45"/>
        <v>0</v>
      </c>
      <c r="K96" s="98">
        <f t="shared" si="45"/>
        <v>0</v>
      </c>
      <c r="L96" s="98">
        <f t="shared" si="45"/>
        <v>0</v>
      </c>
      <c r="M96" s="98">
        <f t="shared" si="45"/>
        <v>500000</v>
      </c>
      <c r="N96" s="98">
        <f t="shared" si="45"/>
        <v>0</v>
      </c>
      <c r="O96" s="98">
        <f t="shared" si="45"/>
        <v>500000</v>
      </c>
      <c r="P96" s="98">
        <f t="shared" si="45"/>
        <v>0</v>
      </c>
      <c r="Q96" s="98">
        <f t="shared" si="45"/>
        <v>0</v>
      </c>
    </row>
    <row r="97" spans="1:17" ht="12.75">
      <c r="A97" s="101" t="s">
        <v>636</v>
      </c>
      <c r="B97" s="102">
        <v>623</v>
      </c>
      <c r="C97" s="98">
        <f aca="true" t="shared" si="46" ref="C97:G98">SUM(H97+M97)</f>
        <v>150000</v>
      </c>
      <c r="D97" s="98">
        <f t="shared" si="46"/>
        <v>0</v>
      </c>
      <c r="E97" s="98">
        <f t="shared" si="46"/>
        <v>150000</v>
      </c>
      <c r="F97" s="98">
        <f t="shared" si="46"/>
        <v>0</v>
      </c>
      <c r="G97" s="98">
        <f t="shared" si="46"/>
        <v>0</v>
      </c>
      <c r="H97" s="98">
        <f>SUM(I97:L97)</f>
        <v>0</v>
      </c>
      <c r="I97" s="104"/>
      <c r="J97" s="104"/>
      <c r="K97" s="104"/>
      <c r="L97" s="104"/>
      <c r="M97" s="98">
        <f>SUM(N97:Q97)</f>
        <v>150000</v>
      </c>
      <c r="N97" s="104"/>
      <c r="O97" s="103">
        <v>150000</v>
      </c>
      <c r="P97" s="104"/>
      <c r="Q97" s="104"/>
    </row>
    <row r="98" spans="1:17" ht="12.75">
      <c r="A98" s="101" t="s">
        <v>637</v>
      </c>
      <c r="B98" s="102">
        <v>623</v>
      </c>
      <c r="C98" s="98">
        <f t="shared" si="46"/>
        <v>100000</v>
      </c>
      <c r="D98" s="98">
        <f t="shared" si="46"/>
        <v>0</v>
      </c>
      <c r="E98" s="98">
        <f t="shared" si="46"/>
        <v>100000</v>
      </c>
      <c r="F98" s="98">
        <f t="shared" si="46"/>
        <v>0</v>
      </c>
      <c r="G98" s="98">
        <f t="shared" si="46"/>
        <v>0</v>
      </c>
      <c r="H98" s="98">
        <f>SUM(I98:L98)</f>
        <v>0</v>
      </c>
      <c r="I98" s="104"/>
      <c r="J98" s="104"/>
      <c r="K98" s="104"/>
      <c r="L98" s="104"/>
      <c r="M98" s="98">
        <f>SUM(N98:Q98)</f>
        <v>100000</v>
      </c>
      <c r="N98" s="104"/>
      <c r="O98" s="103">
        <v>100000</v>
      </c>
      <c r="P98" s="104"/>
      <c r="Q98" s="104"/>
    </row>
    <row r="99" spans="1:17" ht="12.75">
      <c r="A99" s="101" t="s">
        <v>749</v>
      </c>
      <c r="B99" s="102">
        <v>623</v>
      </c>
      <c r="C99" s="98">
        <f>SUM(H99+M99)</f>
        <v>250000</v>
      </c>
      <c r="D99" s="98">
        <f>SUM(I99+N99)</f>
        <v>0</v>
      </c>
      <c r="E99" s="98">
        <f>SUM(J99+O99)</f>
        <v>250000</v>
      </c>
      <c r="F99" s="98">
        <f>SUM(K99+P99)</f>
        <v>0</v>
      </c>
      <c r="G99" s="98">
        <f>SUM(L99+Q99)</f>
        <v>0</v>
      </c>
      <c r="H99" s="98">
        <f>SUM(I99:L99)</f>
        <v>0</v>
      </c>
      <c r="I99" s="104"/>
      <c r="J99" s="104"/>
      <c r="K99" s="104"/>
      <c r="L99" s="104"/>
      <c r="M99" s="98">
        <f>SUM(N99:Q99)</f>
        <v>250000</v>
      </c>
      <c r="N99" s="104"/>
      <c r="O99" s="103">
        <v>250000</v>
      </c>
      <c r="P99" s="104"/>
      <c r="Q99" s="104"/>
    </row>
    <row r="100" spans="1:17" ht="12.75">
      <c r="A100" s="99">
        <v>5205</v>
      </c>
      <c r="B100" s="100"/>
      <c r="C100" s="98">
        <f>SUM(C101:C105)</f>
        <v>20000</v>
      </c>
      <c r="D100" s="98">
        <f aca="true" t="shared" si="47" ref="D100:Q100">SUM(D101:D105)</f>
        <v>0</v>
      </c>
      <c r="E100" s="98">
        <f t="shared" si="47"/>
        <v>20000</v>
      </c>
      <c r="F100" s="98">
        <f t="shared" si="47"/>
        <v>0</v>
      </c>
      <c r="G100" s="98">
        <f t="shared" si="47"/>
        <v>0</v>
      </c>
      <c r="H100" s="98">
        <f t="shared" si="47"/>
        <v>0</v>
      </c>
      <c r="I100" s="98">
        <f t="shared" si="47"/>
        <v>0</v>
      </c>
      <c r="J100" s="98">
        <f t="shared" si="47"/>
        <v>0</v>
      </c>
      <c r="K100" s="98">
        <f t="shared" si="47"/>
        <v>0</v>
      </c>
      <c r="L100" s="98">
        <f t="shared" si="47"/>
        <v>0</v>
      </c>
      <c r="M100" s="98">
        <f t="shared" si="47"/>
        <v>20000</v>
      </c>
      <c r="N100" s="98">
        <f t="shared" si="47"/>
        <v>0</v>
      </c>
      <c r="O100" s="98">
        <f t="shared" si="47"/>
        <v>20000</v>
      </c>
      <c r="P100" s="98">
        <f t="shared" si="47"/>
        <v>0</v>
      </c>
      <c r="Q100" s="98">
        <f t="shared" si="47"/>
        <v>0</v>
      </c>
    </row>
    <row r="101" spans="1:17" ht="12.75">
      <c r="A101" s="101" t="s">
        <v>638</v>
      </c>
      <c r="B101" s="109">
        <v>623</v>
      </c>
      <c r="C101" s="98">
        <f aca="true" t="shared" si="48" ref="C101:G105">SUM(H101+M101)</f>
        <v>7000</v>
      </c>
      <c r="D101" s="98">
        <f t="shared" si="48"/>
        <v>0</v>
      </c>
      <c r="E101" s="98">
        <f t="shared" si="48"/>
        <v>7000</v>
      </c>
      <c r="F101" s="98">
        <f t="shared" si="48"/>
        <v>0</v>
      </c>
      <c r="G101" s="98">
        <f t="shared" si="48"/>
        <v>0</v>
      </c>
      <c r="H101" s="98">
        <f>SUM(I101:L101)</f>
        <v>0</v>
      </c>
      <c r="I101" s="104"/>
      <c r="J101" s="104"/>
      <c r="K101" s="104"/>
      <c r="L101" s="104"/>
      <c r="M101" s="98">
        <f>SUM(N101:Q101)</f>
        <v>7000</v>
      </c>
      <c r="N101" s="104"/>
      <c r="O101" s="103">
        <v>7000</v>
      </c>
      <c r="P101" s="104"/>
      <c r="Q101" s="104"/>
    </row>
    <row r="102" spans="1:17" ht="12.75">
      <c r="A102" s="101" t="s">
        <v>639</v>
      </c>
      <c r="B102" s="109">
        <v>629</v>
      </c>
      <c r="C102" s="98">
        <f t="shared" si="48"/>
        <v>3000</v>
      </c>
      <c r="D102" s="98">
        <f t="shared" si="48"/>
        <v>0</v>
      </c>
      <c r="E102" s="98">
        <f t="shared" si="48"/>
        <v>3000</v>
      </c>
      <c r="F102" s="98">
        <f t="shared" si="48"/>
        <v>0</v>
      </c>
      <c r="G102" s="98">
        <f t="shared" si="48"/>
        <v>0</v>
      </c>
      <c r="H102" s="98">
        <f>SUM(I102:L102)</f>
        <v>0</v>
      </c>
      <c r="I102" s="104"/>
      <c r="J102" s="104"/>
      <c r="K102" s="104"/>
      <c r="L102" s="104"/>
      <c r="M102" s="98">
        <f>SUM(N102:Q102)</f>
        <v>3000</v>
      </c>
      <c r="N102" s="104"/>
      <c r="O102" s="103">
        <v>3000</v>
      </c>
      <c r="P102" s="104"/>
      <c r="Q102" s="104"/>
    </row>
    <row r="103" spans="1:17" ht="12.75">
      <c r="A103" s="101" t="s">
        <v>640</v>
      </c>
      <c r="B103" s="109">
        <v>629</v>
      </c>
      <c r="C103" s="98">
        <f t="shared" si="48"/>
        <v>3000</v>
      </c>
      <c r="D103" s="98">
        <f t="shared" si="48"/>
        <v>0</v>
      </c>
      <c r="E103" s="98">
        <f t="shared" si="48"/>
        <v>3000</v>
      </c>
      <c r="F103" s="98">
        <f t="shared" si="48"/>
        <v>0</v>
      </c>
      <c r="G103" s="98">
        <f t="shared" si="48"/>
        <v>0</v>
      </c>
      <c r="H103" s="98">
        <f>SUM(I103:L103)</f>
        <v>0</v>
      </c>
      <c r="I103" s="104"/>
      <c r="J103" s="104"/>
      <c r="K103" s="104"/>
      <c r="L103" s="104"/>
      <c r="M103" s="98">
        <f>SUM(N103:Q103)</f>
        <v>3000</v>
      </c>
      <c r="N103" s="104"/>
      <c r="O103" s="103">
        <v>3000</v>
      </c>
      <c r="P103" s="104"/>
      <c r="Q103" s="104"/>
    </row>
    <row r="104" spans="1:17" ht="12.75">
      <c r="A104" s="101" t="s">
        <v>641</v>
      </c>
      <c r="B104" s="109">
        <v>629</v>
      </c>
      <c r="C104" s="98">
        <f t="shared" si="48"/>
        <v>2000</v>
      </c>
      <c r="D104" s="98">
        <f t="shared" si="48"/>
        <v>0</v>
      </c>
      <c r="E104" s="98">
        <f t="shared" si="48"/>
        <v>2000</v>
      </c>
      <c r="F104" s="98">
        <f t="shared" si="48"/>
        <v>0</v>
      </c>
      <c r="G104" s="98">
        <f t="shared" si="48"/>
        <v>0</v>
      </c>
      <c r="H104" s="98">
        <f>SUM(I104:L104)</f>
        <v>0</v>
      </c>
      <c r="I104" s="104"/>
      <c r="J104" s="104"/>
      <c r="K104" s="104"/>
      <c r="L104" s="104"/>
      <c r="M104" s="98">
        <f>SUM(N104:Q104)</f>
        <v>2000</v>
      </c>
      <c r="N104" s="104"/>
      <c r="O104" s="103">
        <v>2000</v>
      </c>
      <c r="P104" s="104"/>
      <c r="Q104" s="104"/>
    </row>
    <row r="105" spans="1:17" ht="12.75">
      <c r="A105" s="101" t="s">
        <v>842</v>
      </c>
      <c r="B105" s="109">
        <v>623</v>
      </c>
      <c r="C105" s="98">
        <f t="shared" si="48"/>
        <v>5000</v>
      </c>
      <c r="D105" s="98">
        <f t="shared" si="48"/>
        <v>0</v>
      </c>
      <c r="E105" s="98">
        <f t="shared" si="48"/>
        <v>5000</v>
      </c>
      <c r="F105" s="98">
        <f t="shared" si="48"/>
        <v>0</v>
      </c>
      <c r="G105" s="98">
        <f t="shared" si="48"/>
        <v>0</v>
      </c>
      <c r="H105" s="98">
        <f>SUM(I105:L105)</f>
        <v>0</v>
      </c>
      <c r="I105" s="104"/>
      <c r="J105" s="104"/>
      <c r="K105" s="104"/>
      <c r="L105" s="104"/>
      <c r="M105" s="98">
        <f>SUM(N105:Q105)</f>
        <v>5000</v>
      </c>
      <c r="N105" s="104"/>
      <c r="O105" s="103">
        <v>5000</v>
      </c>
      <c r="P105" s="104"/>
      <c r="Q105" s="104"/>
    </row>
    <row r="106" spans="1:17" ht="25.5">
      <c r="A106" s="96" t="s">
        <v>378</v>
      </c>
      <c r="B106" s="97"/>
      <c r="C106" s="98">
        <f>SUM(C110+C107+C112)</f>
        <v>701000</v>
      </c>
      <c r="D106" s="98">
        <f aca="true" t="shared" si="49" ref="D106:Q106">SUM(D110+D107+D112)</f>
        <v>199000</v>
      </c>
      <c r="E106" s="98">
        <f t="shared" si="49"/>
        <v>502000</v>
      </c>
      <c r="F106" s="98">
        <f t="shared" si="49"/>
        <v>0</v>
      </c>
      <c r="G106" s="98">
        <f t="shared" si="49"/>
        <v>0</v>
      </c>
      <c r="H106" s="98">
        <f t="shared" si="49"/>
        <v>0</v>
      </c>
      <c r="I106" s="98">
        <f t="shared" si="49"/>
        <v>0</v>
      </c>
      <c r="J106" s="98">
        <f t="shared" si="49"/>
        <v>0</v>
      </c>
      <c r="K106" s="98">
        <f t="shared" si="49"/>
        <v>0</v>
      </c>
      <c r="L106" s="98">
        <f t="shared" si="49"/>
        <v>0</v>
      </c>
      <c r="M106" s="98">
        <f t="shared" si="49"/>
        <v>701000</v>
      </c>
      <c r="N106" s="98">
        <f t="shared" si="49"/>
        <v>199000</v>
      </c>
      <c r="O106" s="98">
        <f t="shared" si="49"/>
        <v>502000</v>
      </c>
      <c r="P106" s="98">
        <f t="shared" si="49"/>
        <v>0</v>
      </c>
      <c r="Q106" s="98">
        <f t="shared" si="49"/>
        <v>0</v>
      </c>
    </row>
    <row r="107" spans="1:17" ht="12.75">
      <c r="A107" s="99">
        <v>5202</v>
      </c>
      <c r="B107" s="97"/>
      <c r="C107" s="98">
        <f>C108+C109</f>
        <v>500000</v>
      </c>
      <c r="D107" s="98">
        <f aca="true" t="shared" si="50" ref="D107:Q107">D108+D109</f>
        <v>0</v>
      </c>
      <c r="E107" s="98">
        <f t="shared" si="50"/>
        <v>500000</v>
      </c>
      <c r="F107" s="98">
        <f t="shared" si="50"/>
        <v>0</v>
      </c>
      <c r="G107" s="98">
        <f t="shared" si="50"/>
        <v>0</v>
      </c>
      <c r="H107" s="98">
        <f t="shared" si="50"/>
        <v>0</v>
      </c>
      <c r="I107" s="98">
        <f t="shared" si="50"/>
        <v>0</v>
      </c>
      <c r="J107" s="98">
        <f t="shared" si="50"/>
        <v>0</v>
      </c>
      <c r="K107" s="98">
        <f t="shared" si="50"/>
        <v>0</v>
      </c>
      <c r="L107" s="98">
        <f t="shared" si="50"/>
        <v>0</v>
      </c>
      <c r="M107" s="98">
        <f t="shared" si="50"/>
        <v>500000</v>
      </c>
      <c r="N107" s="98">
        <f t="shared" si="50"/>
        <v>0</v>
      </c>
      <c r="O107" s="98">
        <f t="shared" si="50"/>
        <v>500000</v>
      </c>
      <c r="P107" s="98">
        <f t="shared" si="50"/>
        <v>0</v>
      </c>
      <c r="Q107" s="98">
        <f t="shared" si="50"/>
        <v>0</v>
      </c>
    </row>
    <row r="108" spans="1:17" ht="25.5">
      <c r="A108" s="101" t="s">
        <v>840</v>
      </c>
      <c r="B108" s="102">
        <v>714</v>
      </c>
      <c r="C108" s="98">
        <f aca="true" t="shared" si="51" ref="C108:G109">SUM(H108+M108)</f>
        <v>500000</v>
      </c>
      <c r="D108" s="98">
        <f t="shared" si="51"/>
        <v>0</v>
      </c>
      <c r="E108" s="98">
        <f t="shared" si="51"/>
        <v>500000</v>
      </c>
      <c r="F108" s="98">
        <f t="shared" si="51"/>
        <v>0</v>
      </c>
      <c r="G108" s="98">
        <f t="shared" si="51"/>
        <v>0</v>
      </c>
      <c r="H108" s="98">
        <f>SUM(I108:L108)</f>
        <v>0</v>
      </c>
      <c r="I108" s="103"/>
      <c r="J108" s="103"/>
      <c r="K108" s="103"/>
      <c r="L108" s="103"/>
      <c r="M108" s="98">
        <f>SUM(N108:Q108)</f>
        <v>500000</v>
      </c>
      <c r="N108" s="103"/>
      <c r="O108" s="103">
        <v>500000</v>
      </c>
      <c r="P108" s="103"/>
      <c r="Q108" s="103"/>
    </row>
    <row r="109" spans="1:17" ht="12.75">
      <c r="A109" s="101"/>
      <c r="B109" s="102"/>
      <c r="C109" s="98">
        <f t="shared" si="51"/>
        <v>0</v>
      </c>
      <c r="D109" s="98">
        <f t="shared" si="51"/>
        <v>0</v>
      </c>
      <c r="E109" s="98">
        <f t="shared" si="51"/>
        <v>0</v>
      </c>
      <c r="F109" s="98">
        <f t="shared" si="51"/>
        <v>0</v>
      </c>
      <c r="G109" s="98">
        <f t="shared" si="51"/>
        <v>0</v>
      </c>
      <c r="H109" s="98">
        <f>SUM(I109:L109)</f>
        <v>0</v>
      </c>
      <c r="I109" s="103"/>
      <c r="J109" s="103"/>
      <c r="K109" s="103"/>
      <c r="L109" s="103"/>
      <c r="M109" s="98">
        <f>SUM(N109:Q109)</f>
        <v>0</v>
      </c>
      <c r="N109" s="103"/>
      <c r="O109" s="103"/>
      <c r="P109" s="103"/>
      <c r="Q109" s="103"/>
    </row>
    <row r="110" spans="1:17" ht="12.75">
      <c r="A110" s="99">
        <v>5203</v>
      </c>
      <c r="B110" s="97"/>
      <c r="C110" s="98">
        <f>C111</f>
        <v>2000</v>
      </c>
      <c r="D110" s="98">
        <f aca="true" t="shared" si="52" ref="D110:Q110">D111</f>
        <v>0</v>
      </c>
      <c r="E110" s="98">
        <f t="shared" si="52"/>
        <v>2000</v>
      </c>
      <c r="F110" s="98">
        <f t="shared" si="52"/>
        <v>0</v>
      </c>
      <c r="G110" s="98">
        <f t="shared" si="52"/>
        <v>0</v>
      </c>
      <c r="H110" s="98">
        <f t="shared" si="52"/>
        <v>0</v>
      </c>
      <c r="I110" s="98">
        <f t="shared" si="52"/>
        <v>0</v>
      </c>
      <c r="J110" s="98">
        <f t="shared" si="52"/>
        <v>0</v>
      </c>
      <c r="K110" s="98">
        <f t="shared" si="52"/>
        <v>0</v>
      </c>
      <c r="L110" s="98">
        <f t="shared" si="52"/>
        <v>0</v>
      </c>
      <c r="M110" s="98">
        <f t="shared" si="52"/>
        <v>2000</v>
      </c>
      <c r="N110" s="98">
        <f t="shared" si="52"/>
        <v>0</v>
      </c>
      <c r="O110" s="98">
        <f t="shared" si="52"/>
        <v>2000</v>
      </c>
      <c r="P110" s="98">
        <f t="shared" si="52"/>
        <v>0</v>
      </c>
      <c r="Q110" s="98">
        <f t="shared" si="52"/>
        <v>0</v>
      </c>
    </row>
    <row r="111" spans="1:17" ht="12.75">
      <c r="A111" s="101" t="s">
        <v>841</v>
      </c>
      <c r="B111" s="102">
        <v>739</v>
      </c>
      <c r="C111" s="98">
        <f>SUM(H111+M111)</f>
        <v>2000</v>
      </c>
      <c r="D111" s="98">
        <f>SUM(I111+N111)</f>
        <v>0</v>
      </c>
      <c r="E111" s="98">
        <f>SUM(J111+O111)</f>
        <v>2000</v>
      </c>
      <c r="F111" s="98">
        <f>SUM(K111+P111)</f>
        <v>0</v>
      </c>
      <c r="G111" s="98">
        <f>SUM(L111+Q111)</f>
        <v>0</v>
      </c>
      <c r="H111" s="98">
        <f>SUM(I111:L111)</f>
        <v>0</v>
      </c>
      <c r="I111" s="103"/>
      <c r="J111" s="103"/>
      <c r="K111" s="103"/>
      <c r="L111" s="103"/>
      <c r="M111" s="98">
        <f>SUM(N111:Q111)</f>
        <v>2000</v>
      </c>
      <c r="N111" s="103"/>
      <c r="O111" s="103">
        <v>2000</v>
      </c>
      <c r="P111" s="103"/>
      <c r="Q111" s="103"/>
    </row>
    <row r="112" spans="1:17" ht="12.75">
      <c r="A112" s="99">
        <v>5206</v>
      </c>
      <c r="B112" s="100"/>
      <c r="C112" s="98">
        <f>C113</f>
        <v>199000</v>
      </c>
      <c r="D112" s="98">
        <f aca="true" t="shared" si="53" ref="D112:Q112">D113</f>
        <v>199000</v>
      </c>
      <c r="E112" s="98">
        <f t="shared" si="53"/>
        <v>0</v>
      </c>
      <c r="F112" s="98">
        <f t="shared" si="53"/>
        <v>0</v>
      </c>
      <c r="G112" s="98">
        <f t="shared" si="53"/>
        <v>0</v>
      </c>
      <c r="H112" s="98">
        <f t="shared" si="53"/>
        <v>0</v>
      </c>
      <c r="I112" s="98">
        <f t="shared" si="53"/>
        <v>0</v>
      </c>
      <c r="J112" s="98">
        <f t="shared" si="53"/>
        <v>0</v>
      </c>
      <c r="K112" s="98">
        <f t="shared" si="53"/>
        <v>0</v>
      </c>
      <c r="L112" s="98">
        <f t="shared" si="53"/>
        <v>0</v>
      </c>
      <c r="M112" s="98">
        <f t="shared" si="53"/>
        <v>199000</v>
      </c>
      <c r="N112" s="98">
        <f t="shared" si="53"/>
        <v>199000</v>
      </c>
      <c r="O112" s="98">
        <f t="shared" si="53"/>
        <v>0</v>
      </c>
      <c r="P112" s="98">
        <f t="shared" si="53"/>
        <v>0</v>
      </c>
      <c r="Q112" s="98">
        <f t="shared" si="53"/>
        <v>0</v>
      </c>
    </row>
    <row r="113" spans="1:17" ht="12.75">
      <c r="A113" s="363" t="s">
        <v>750</v>
      </c>
      <c r="B113" s="291">
        <v>714</v>
      </c>
      <c r="C113" s="292">
        <f>SUM(H113+M113)</f>
        <v>199000</v>
      </c>
      <c r="D113" s="292">
        <f>SUM(I113+N113)</f>
        <v>199000</v>
      </c>
      <c r="E113" s="292">
        <f>SUM(J113+O113)</f>
        <v>0</v>
      </c>
      <c r="F113" s="292">
        <f>SUM(K113+P113)</f>
        <v>0</v>
      </c>
      <c r="G113" s="292">
        <f>SUM(L113+Q113)</f>
        <v>0</v>
      </c>
      <c r="H113" s="292">
        <f>SUM(I113:L113)</f>
        <v>0</v>
      </c>
      <c r="I113" s="103"/>
      <c r="J113" s="103"/>
      <c r="K113" s="103"/>
      <c r="L113" s="103"/>
      <c r="M113" s="292">
        <f>SUM(N113:Q113)</f>
        <v>199000</v>
      </c>
      <c r="N113" s="108">
        <v>199000</v>
      </c>
      <c r="O113" s="103"/>
      <c r="P113" s="103"/>
      <c r="Q113" s="103"/>
    </row>
    <row r="114" spans="1:17" ht="25.5">
      <c r="A114" s="96" t="s">
        <v>380</v>
      </c>
      <c r="B114" s="97"/>
      <c r="C114" s="98">
        <f>C115+C117</f>
        <v>38555</v>
      </c>
      <c r="D114" s="98">
        <f aca="true" t="shared" si="54" ref="D114:Q114">D115+D117</f>
        <v>0</v>
      </c>
      <c r="E114" s="98">
        <f t="shared" si="54"/>
        <v>25000</v>
      </c>
      <c r="F114" s="98">
        <f t="shared" si="54"/>
        <v>13555</v>
      </c>
      <c r="G114" s="98">
        <f t="shared" si="54"/>
        <v>0</v>
      </c>
      <c r="H114" s="98">
        <f t="shared" si="54"/>
        <v>0</v>
      </c>
      <c r="I114" s="98">
        <f t="shared" si="54"/>
        <v>0</v>
      </c>
      <c r="J114" s="98">
        <f t="shared" si="54"/>
        <v>0</v>
      </c>
      <c r="K114" s="98">
        <f t="shared" si="54"/>
        <v>0</v>
      </c>
      <c r="L114" s="98">
        <f t="shared" si="54"/>
        <v>0</v>
      </c>
      <c r="M114" s="98">
        <f t="shared" si="54"/>
        <v>38555</v>
      </c>
      <c r="N114" s="98">
        <f t="shared" si="54"/>
        <v>0</v>
      </c>
      <c r="O114" s="98">
        <f t="shared" si="54"/>
        <v>25000</v>
      </c>
      <c r="P114" s="98">
        <f t="shared" si="54"/>
        <v>13555</v>
      </c>
      <c r="Q114" s="98">
        <f t="shared" si="54"/>
        <v>0</v>
      </c>
    </row>
    <row r="115" spans="1:17" ht="12.75">
      <c r="A115" s="99">
        <v>5203</v>
      </c>
      <c r="B115" s="97"/>
      <c r="C115" s="98">
        <f>C116</f>
        <v>25000</v>
      </c>
      <c r="D115" s="98">
        <f aca="true" t="shared" si="55" ref="D115:Q115">D116</f>
        <v>0</v>
      </c>
      <c r="E115" s="98">
        <f t="shared" si="55"/>
        <v>25000</v>
      </c>
      <c r="F115" s="98">
        <f t="shared" si="55"/>
        <v>0</v>
      </c>
      <c r="G115" s="98">
        <f t="shared" si="55"/>
        <v>0</v>
      </c>
      <c r="H115" s="98">
        <f t="shared" si="55"/>
        <v>0</v>
      </c>
      <c r="I115" s="98">
        <f t="shared" si="55"/>
        <v>0</v>
      </c>
      <c r="J115" s="98">
        <f t="shared" si="55"/>
        <v>0</v>
      </c>
      <c r="K115" s="98">
        <f t="shared" si="55"/>
        <v>0</v>
      </c>
      <c r="L115" s="98">
        <f t="shared" si="55"/>
        <v>0</v>
      </c>
      <c r="M115" s="98">
        <f t="shared" si="55"/>
        <v>25000</v>
      </c>
      <c r="N115" s="98">
        <f t="shared" si="55"/>
        <v>0</v>
      </c>
      <c r="O115" s="98">
        <f t="shared" si="55"/>
        <v>25000</v>
      </c>
      <c r="P115" s="98">
        <f t="shared" si="55"/>
        <v>0</v>
      </c>
      <c r="Q115" s="98">
        <f t="shared" si="55"/>
        <v>0</v>
      </c>
    </row>
    <row r="116" spans="1:17" ht="12.75">
      <c r="A116" s="101" t="s">
        <v>751</v>
      </c>
      <c r="B116" s="102">
        <v>898</v>
      </c>
      <c r="C116" s="98">
        <f>SUM(H116+M116)</f>
        <v>25000</v>
      </c>
      <c r="D116" s="98">
        <f>SUM(I116+N116)</f>
        <v>0</v>
      </c>
      <c r="E116" s="98">
        <f>SUM(J116+O116)</f>
        <v>25000</v>
      </c>
      <c r="F116" s="98">
        <f>SUM(K116+P116)</f>
        <v>0</v>
      </c>
      <c r="G116" s="98">
        <f>SUM(L116+Q116)</f>
        <v>0</v>
      </c>
      <c r="H116" s="98">
        <f>SUM(I116:L116)</f>
        <v>0</v>
      </c>
      <c r="I116" s="103"/>
      <c r="J116" s="103"/>
      <c r="K116" s="103"/>
      <c r="L116" s="103"/>
      <c r="M116" s="98">
        <f>SUM(N116:Q116)</f>
        <v>25000</v>
      </c>
      <c r="N116" s="103"/>
      <c r="O116" s="103">
        <v>25000</v>
      </c>
      <c r="P116" s="103"/>
      <c r="Q116" s="103"/>
    </row>
    <row r="117" spans="1:17" ht="12.75">
      <c r="A117" s="99">
        <v>5206</v>
      </c>
      <c r="B117" s="100"/>
      <c r="C117" s="98">
        <f>SUM(C118:C119)</f>
        <v>13555</v>
      </c>
      <c r="D117" s="98">
        <f aca="true" t="shared" si="56" ref="D117:Q117">SUM(D118:D119)</f>
        <v>0</v>
      </c>
      <c r="E117" s="98">
        <f t="shared" si="56"/>
        <v>0</v>
      </c>
      <c r="F117" s="98">
        <f t="shared" si="56"/>
        <v>13555</v>
      </c>
      <c r="G117" s="98">
        <f t="shared" si="56"/>
        <v>0</v>
      </c>
      <c r="H117" s="98">
        <f t="shared" si="56"/>
        <v>0</v>
      </c>
      <c r="I117" s="98">
        <f t="shared" si="56"/>
        <v>0</v>
      </c>
      <c r="J117" s="98">
        <f t="shared" si="56"/>
        <v>0</v>
      </c>
      <c r="K117" s="98">
        <f t="shared" si="56"/>
        <v>0</v>
      </c>
      <c r="L117" s="98">
        <f t="shared" si="56"/>
        <v>0</v>
      </c>
      <c r="M117" s="98">
        <f t="shared" si="56"/>
        <v>13555</v>
      </c>
      <c r="N117" s="98">
        <f t="shared" si="56"/>
        <v>0</v>
      </c>
      <c r="O117" s="98">
        <f t="shared" si="56"/>
        <v>0</v>
      </c>
      <c r="P117" s="98">
        <f t="shared" si="56"/>
        <v>13555</v>
      </c>
      <c r="Q117" s="98">
        <f t="shared" si="56"/>
        <v>0</v>
      </c>
    </row>
    <row r="118" spans="1:17" ht="25.5">
      <c r="A118" s="187" t="s">
        <v>642</v>
      </c>
      <c r="B118" s="188">
        <v>864</v>
      </c>
      <c r="C118" s="293">
        <f aca="true" t="shared" si="57" ref="C118:G119">SUM(H118+M118)</f>
        <v>13555</v>
      </c>
      <c r="D118" s="293">
        <f t="shared" si="57"/>
        <v>0</v>
      </c>
      <c r="E118" s="293">
        <f t="shared" si="57"/>
        <v>0</v>
      </c>
      <c r="F118" s="293">
        <f t="shared" si="57"/>
        <v>13555</v>
      </c>
      <c r="G118" s="293">
        <f t="shared" si="57"/>
        <v>0</v>
      </c>
      <c r="H118" s="293">
        <f>SUM(I118:L118)</f>
        <v>0</v>
      </c>
      <c r="I118" s="105"/>
      <c r="J118" s="105"/>
      <c r="K118" s="105"/>
      <c r="L118" s="105"/>
      <c r="M118" s="293">
        <f>SUM(N118:Q118)</f>
        <v>13555</v>
      </c>
      <c r="N118" s="105"/>
      <c r="O118" s="105"/>
      <c r="P118" s="105">
        <v>13555</v>
      </c>
      <c r="Q118" s="105"/>
    </row>
    <row r="119" spans="1:17" ht="12.75">
      <c r="A119" s="101"/>
      <c r="B119" s="102"/>
      <c r="C119" s="98">
        <f t="shared" si="57"/>
        <v>0</v>
      </c>
      <c r="D119" s="98">
        <f t="shared" si="57"/>
        <v>0</v>
      </c>
      <c r="E119" s="98">
        <f t="shared" si="57"/>
        <v>0</v>
      </c>
      <c r="F119" s="98">
        <f t="shared" si="57"/>
        <v>0</v>
      </c>
      <c r="G119" s="98">
        <f t="shared" si="57"/>
        <v>0</v>
      </c>
      <c r="H119" s="98">
        <f>SUM(I119:L119)</f>
        <v>0</v>
      </c>
      <c r="I119" s="103"/>
      <c r="J119" s="103"/>
      <c r="K119" s="103"/>
      <c r="L119" s="103"/>
      <c r="M119" s="98">
        <f>SUM(N119:Q119)</f>
        <v>0</v>
      </c>
      <c r="N119" s="105"/>
      <c r="O119" s="105"/>
      <c r="P119" s="105"/>
      <c r="Q119" s="105"/>
    </row>
    <row r="120" spans="1:17" ht="12.75">
      <c r="A120" s="88" t="s">
        <v>384</v>
      </c>
      <c r="B120" s="89"/>
      <c r="C120" s="95">
        <f>SUM(C121+C126)</f>
        <v>3154</v>
      </c>
      <c r="D120" s="95">
        <f aca="true" t="shared" si="58" ref="D120:Q120">SUM(D121+D126)</f>
        <v>0</v>
      </c>
      <c r="E120" s="95">
        <f t="shared" si="58"/>
        <v>3154</v>
      </c>
      <c r="F120" s="95">
        <f t="shared" si="58"/>
        <v>0</v>
      </c>
      <c r="G120" s="95">
        <f t="shared" si="58"/>
        <v>0</v>
      </c>
      <c r="H120" s="95">
        <f t="shared" si="58"/>
        <v>0</v>
      </c>
      <c r="I120" s="95">
        <f t="shared" si="58"/>
        <v>0</v>
      </c>
      <c r="J120" s="95">
        <f t="shared" si="58"/>
        <v>0</v>
      </c>
      <c r="K120" s="95">
        <f t="shared" si="58"/>
        <v>0</v>
      </c>
      <c r="L120" s="95">
        <f t="shared" si="58"/>
        <v>0</v>
      </c>
      <c r="M120" s="95">
        <f t="shared" si="58"/>
        <v>3154</v>
      </c>
      <c r="N120" s="95">
        <f t="shared" si="58"/>
        <v>0</v>
      </c>
      <c r="O120" s="95">
        <f t="shared" si="58"/>
        <v>3154</v>
      </c>
      <c r="P120" s="95">
        <f t="shared" si="58"/>
        <v>0</v>
      </c>
      <c r="Q120" s="95">
        <f t="shared" si="58"/>
        <v>0</v>
      </c>
    </row>
    <row r="121" spans="1:17" ht="12.75">
      <c r="A121" s="96" t="s">
        <v>382</v>
      </c>
      <c r="B121" s="100"/>
      <c r="C121" s="98">
        <f aca="true" t="shared" si="59" ref="C121:Q121">SUM(C122+C124)</f>
        <v>3154</v>
      </c>
      <c r="D121" s="98">
        <f t="shared" si="59"/>
        <v>0</v>
      </c>
      <c r="E121" s="98">
        <f t="shared" si="59"/>
        <v>3154</v>
      </c>
      <c r="F121" s="98">
        <f t="shared" si="59"/>
        <v>0</v>
      </c>
      <c r="G121" s="98">
        <f t="shared" si="59"/>
        <v>0</v>
      </c>
      <c r="H121" s="98">
        <f t="shared" si="59"/>
        <v>0</v>
      </c>
      <c r="I121" s="98">
        <f t="shared" si="59"/>
        <v>0</v>
      </c>
      <c r="J121" s="98">
        <f t="shared" si="59"/>
        <v>0</v>
      </c>
      <c r="K121" s="98">
        <f t="shared" si="59"/>
        <v>0</v>
      </c>
      <c r="L121" s="98">
        <f t="shared" si="59"/>
        <v>0</v>
      </c>
      <c r="M121" s="98">
        <f t="shared" si="59"/>
        <v>3154</v>
      </c>
      <c r="N121" s="98">
        <f t="shared" si="59"/>
        <v>0</v>
      </c>
      <c r="O121" s="98">
        <f t="shared" si="59"/>
        <v>3154</v>
      </c>
      <c r="P121" s="98">
        <f t="shared" si="59"/>
        <v>0</v>
      </c>
      <c r="Q121" s="98">
        <f t="shared" si="59"/>
        <v>0</v>
      </c>
    </row>
    <row r="122" spans="1:17" ht="12.75">
      <c r="A122" s="99">
        <v>5301</v>
      </c>
      <c r="B122" s="100"/>
      <c r="C122" s="98">
        <f aca="true" t="shared" si="60" ref="C122:Q122">SUM(C123:C123)</f>
        <v>3154</v>
      </c>
      <c r="D122" s="98">
        <f t="shared" si="60"/>
        <v>0</v>
      </c>
      <c r="E122" s="98">
        <f t="shared" si="60"/>
        <v>3154</v>
      </c>
      <c r="F122" s="98">
        <f t="shared" si="60"/>
        <v>0</v>
      </c>
      <c r="G122" s="98">
        <f t="shared" si="60"/>
        <v>0</v>
      </c>
      <c r="H122" s="98">
        <f t="shared" si="60"/>
        <v>0</v>
      </c>
      <c r="I122" s="98">
        <f t="shared" si="60"/>
        <v>0</v>
      </c>
      <c r="J122" s="98">
        <f t="shared" si="60"/>
        <v>0</v>
      </c>
      <c r="K122" s="98">
        <f t="shared" si="60"/>
        <v>0</v>
      </c>
      <c r="L122" s="98">
        <f t="shared" si="60"/>
        <v>0</v>
      </c>
      <c r="M122" s="98">
        <f t="shared" si="60"/>
        <v>3154</v>
      </c>
      <c r="N122" s="98">
        <f t="shared" si="60"/>
        <v>0</v>
      </c>
      <c r="O122" s="98">
        <f t="shared" si="60"/>
        <v>3154</v>
      </c>
      <c r="P122" s="98">
        <f t="shared" si="60"/>
        <v>0</v>
      </c>
      <c r="Q122" s="98">
        <f t="shared" si="60"/>
        <v>0</v>
      </c>
    </row>
    <row r="123" spans="1:17" ht="12.75">
      <c r="A123" s="106" t="s">
        <v>752</v>
      </c>
      <c r="B123" s="102">
        <v>122</v>
      </c>
      <c r="C123" s="98">
        <f>SUM(H123+M123)</f>
        <v>3154</v>
      </c>
      <c r="D123" s="98">
        <f>SUM(I123+N123)</f>
        <v>0</v>
      </c>
      <c r="E123" s="98">
        <f>SUM(J123+O123)</f>
        <v>3154</v>
      </c>
      <c r="F123" s="98">
        <f>SUM(K123+P123)</f>
        <v>0</v>
      </c>
      <c r="G123" s="98">
        <f>SUM(L123+Q123)</f>
        <v>0</v>
      </c>
      <c r="H123" s="98">
        <f>SUM(I123:L123)</f>
        <v>0</v>
      </c>
      <c r="I123" s="104"/>
      <c r="J123" s="104"/>
      <c r="K123" s="104"/>
      <c r="L123" s="104"/>
      <c r="M123" s="98">
        <f>SUM(N123:Q123)</f>
        <v>3154</v>
      </c>
      <c r="N123" s="104"/>
      <c r="O123" s="104">
        <v>3154</v>
      </c>
      <c r="P123" s="104"/>
      <c r="Q123" s="104"/>
    </row>
    <row r="124" spans="1:17" ht="12.75">
      <c r="A124" s="99">
        <v>5309</v>
      </c>
      <c r="B124" s="100"/>
      <c r="C124" s="98">
        <f aca="true" t="shared" si="61" ref="C124:Q124">SUM(C125:C125)</f>
        <v>0</v>
      </c>
      <c r="D124" s="98">
        <f t="shared" si="61"/>
        <v>0</v>
      </c>
      <c r="E124" s="98">
        <f t="shared" si="61"/>
        <v>0</v>
      </c>
      <c r="F124" s="98">
        <f t="shared" si="61"/>
        <v>0</v>
      </c>
      <c r="G124" s="98">
        <f t="shared" si="61"/>
        <v>0</v>
      </c>
      <c r="H124" s="98">
        <f t="shared" si="61"/>
        <v>0</v>
      </c>
      <c r="I124" s="98">
        <f t="shared" si="61"/>
        <v>0</v>
      </c>
      <c r="J124" s="98">
        <f t="shared" si="61"/>
        <v>0</v>
      </c>
      <c r="K124" s="98">
        <f t="shared" si="61"/>
        <v>0</v>
      </c>
      <c r="L124" s="98">
        <f t="shared" si="61"/>
        <v>0</v>
      </c>
      <c r="M124" s="98">
        <f t="shared" si="61"/>
        <v>0</v>
      </c>
      <c r="N124" s="98">
        <f t="shared" si="61"/>
        <v>0</v>
      </c>
      <c r="O124" s="98">
        <f t="shared" si="61"/>
        <v>0</v>
      </c>
      <c r="P124" s="98">
        <f t="shared" si="61"/>
        <v>0</v>
      </c>
      <c r="Q124" s="98">
        <f t="shared" si="61"/>
        <v>0</v>
      </c>
    </row>
    <row r="125" spans="1:17" ht="12.75">
      <c r="A125" s="101"/>
      <c r="B125" s="102"/>
      <c r="C125" s="98">
        <f>SUM(H125+M125)</f>
        <v>0</v>
      </c>
      <c r="D125" s="98">
        <f>SUM(I125+N125)</f>
        <v>0</v>
      </c>
      <c r="E125" s="98">
        <f>SUM(J125+O125)</f>
        <v>0</v>
      </c>
      <c r="F125" s="98">
        <f>SUM(K125+P125)</f>
        <v>0</v>
      </c>
      <c r="G125" s="98">
        <f>SUM(L125+Q125)</f>
        <v>0</v>
      </c>
      <c r="H125" s="98">
        <f>SUM(I125:L125)</f>
        <v>0</v>
      </c>
      <c r="I125" s="104"/>
      <c r="J125" s="104"/>
      <c r="K125" s="104"/>
      <c r="L125" s="104"/>
      <c r="M125" s="98">
        <f>SUM(N125:Q125)</f>
        <v>0</v>
      </c>
      <c r="N125" s="103"/>
      <c r="O125" s="103"/>
      <c r="P125" s="104"/>
      <c r="Q125" s="104"/>
    </row>
    <row r="126" spans="1:17" ht="25.5" hidden="1">
      <c r="A126" s="96" t="s">
        <v>380</v>
      </c>
      <c r="B126" s="100"/>
      <c r="C126" s="98">
        <f>C128</f>
        <v>0</v>
      </c>
      <c r="D126" s="98">
        <f aca="true" t="shared" si="62" ref="D126:Q126">D128</f>
        <v>0</v>
      </c>
      <c r="E126" s="98">
        <f t="shared" si="62"/>
        <v>0</v>
      </c>
      <c r="F126" s="98">
        <f t="shared" si="62"/>
        <v>0</v>
      </c>
      <c r="G126" s="98">
        <f t="shared" si="62"/>
        <v>0</v>
      </c>
      <c r="H126" s="98">
        <f t="shared" si="62"/>
        <v>0</v>
      </c>
      <c r="I126" s="98">
        <f t="shared" si="62"/>
        <v>0</v>
      </c>
      <c r="J126" s="98">
        <f t="shared" si="62"/>
        <v>0</v>
      </c>
      <c r="K126" s="98">
        <f t="shared" si="62"/>
        <v>0</v>
      </c>
      <c r="L126" s="98">
        <f t="shared" si="62"/>
        <v>0</v>
      </c>
      <c r="M126" s="98">
        <f t="shared" si="62"/>
        <v>0</v>
      </c>
      <c r="N126" s="98">
        <f t="shared" si="62"/>
        <v>0</v>
      </c>
      <c r="O126" s="98">
        <f t="shared" si="62"/>
        <v>0</v>
      </c>
      <c r="P126" s="98">
        <f t="shared" si="62"/>
        <v>0</v>
      </c>
      <c r="Q126" s="98">
        <f t="shared" si="62"/>
        <v>0</v>
      </c>
    </row>
    <row r="127" spans="1:17" ht="12.75" hidden="1">
      <c r="A127" s="99">
        <v>5301</v>
      </c>
      <c r="B127" s="100"/>
      <c r="C127" s="98">
        <f>C128</f>
        <v>0</v>
      </c>
      <c r="D127" s="98">
        <f aca="true" t="shared" si="63" ref="D127:Q127">D128</f>
        <v>0</v>
      </c>
      <c r="E127" s="98">
        <f t="shared" si="63"/>
        <v>0</v>
      </c>
      <c r="F127" s="98">
        <f t="shared" si="63"/>
        <v>0</v>
      </c>
      <c r="G127" s="98">
        <f t="shared" si="63"/>
        <v>0</v>
      </c>
      <c r="H127" s="98">
        <f t="shared" si="63"/>
        <v>0</v>
      </c>
      <c r="I127" s="98">
        <f t="shared" si="63"/>
        <v>0</v>
      </c>
      <c r="J127" s="98">
        <f t="shared" si="63"/>
        <v>0</v>
      </c>
      <c r="K127" s="98">
        <f t="shared" si="63"/>
        <v>0</v>
      </c>
      <c r="L127" s="98">
        <f t="shared" si="63"/>
        <v>0</v>
      </c>
      <c r="M127" s="98">
        <f t="shared" si="63"/>
        <v>0</v>
      </c>
      <c r="N127" s="98">
        <f t="shared" si="63"/>
        <v>0</v>
      </c>
      <c r="O127" s="98">
        <f t="shared" si="63"/>
        <v>0</v>
      </c>
      <c r="P127" s="98">
        <f t="shared" si="63"/>
        <v>0</v>
      </c>
      <c r="Q127" s="98">
        <f t="shared" si="63"/>
        <v>0</v>
      </c>
    </row>
    <row r="128" spans="1:17" ht="12.75" hidden="1">
      <c r="A128" s="106"/>
      <c r="B128" s="102"/>
      <c r="C128" s="98">
        <f>SUM(H128+M128)</f>
        <v>0</v>
      </c>
      <c r="D128" s="98">
        <f>SUM(I128+N128)</f>
        <v>0</v>
      </c>
      <c r="E128" s="98">
        <f>SUM(J128+O128)</f>
        <v>0</v>
      </c>
      <c r="F128" s="98">
        <f>SUM(K128+P128)</f>
        <v>0</v>
      </c>
      <c r="G128" s="98">
        <f>SUM(L128+Q128)</f>
        <v>0</v>
      </c>
      <c r="H128" s="98">
        <f>SUM(I128:L128)</f>
        <v>0</v>
      </c>
      <c r="I128" s="104"/>
      <c r="J128" s="104"/>
      <c r="K128" s="104"/>
      <c r="L128" s="104"/>
      <c r="M128" s="98">
        <f>SUM(N128:Q128)</f>
        <v>0</v>
      </c>
      <c r="N128" s="103"/>
      <c r="O128" s="103"/>
      <c r="P128" s="104"/>
      <c r="Q128" s="104"/>
    </row>
    <row r="129" spans="1:17" ht="12.75" hidden="1">
      <c r="A129" s="88" t="s">
        <v>385</v>
      </c>
      <c r="B129" s="89"/>
      <c r="C129" s="95">
        <f aca="true" t="shared" si="64" ref="C129:Q130">SUM(C130)</f>
        <v>0</v>
      </c>
      <c r="D129" s="95">
        <f t="shared" si="64"/>
        <v>0</v>
      </c>
      <c r="E129" s="95">
        <f t="shared" si="64"/>
        <v>0</v>
      </c>
      <c r="F129" s="95">
        <f t="shared" si="64"/>
        <v>0</v>
      </c>
      <c r="G129" s="95">
        <f t="shared" si="64"/>
        <v>0</v>
      </c>
      <c r="H129" s="95">
        <f t="shared" si="64"/>
        <v>0</v>
      </c>
      <c r="I129" s="95">
        <f t="shared" si="64"/>
        <v>0</v>
      </c>
      <c r="J129" s="95">
        <f t="shared" si="64"/>
        <v>0</v>
      </c>
      <c r="K129" s="95">
        <f t="shared" si="64"/>
        <v>0</v>
      </c>
      <c r="L129" s="95">
        <f t="shared" si="64"/>
        <v>0</v>
      </c>
      <c r="M129" s="95">
        <f t="shared" si="64"/>
        <v>0</v>
      </c>
      <c r="N129" s="95">
        <f t="shared" si="64"/>
        <v>0</v>
      </c>
      <c r="O129" s="95">
        <f t="shared" si="64"/>
        <v>0</v>
      </c>
      <c r="P129" s="95">
        <f t="shared" si="64"/>
        <v>0</v>
      </c>
      <c r="Q129" s="95">
        <f t="shared" si="64"/>
        <v>0</v>
      </c>
    </row>
    <row r="130" spans="1:17" ht="25.5" hidden="1">
      <c r="A130" s="96" t="s">
        <v>378</v>
      </c>
      <c r="B130" s="100"/>
      <c r="C130" s="98">
        <f t="shared" si="64"/>
        <v>0</v>
      </c>
      <c r="D130" s="98">
        <f t="shared" si="64"/>
        <v>0</v>
      </c>
      <c r="E130" s="98">
        <f t="shared" si="64"/>
        <v>0</v>
      </c>
      <c r="F130" s="98">
        <f t="shared" si="64"/>
        <v>0</v>
      </c>
      <c r="G130" s="98">
        <f t="shared" si="64"/>
        <v>0</v>
      </c>
      <c r="H130" s="98">
        <f t="shared" si="64"/>
        <v>0</v>
      </c>
      <c r="I130" s="98">
        <f t="shared" si="64"/>
        <v>0</v>
      </c>
      <c r="J130" s="98">
        <f t="shared" si="64"/>
        <v>0</v>
      </c>
      <c r="K130" s="98">
        <f t="shared" si="64"/>
        <v>0</v>
      </c>
      <c r="L130" s="98">
        <f t="shared" si="64"/>
        <v>0</v>
      </c>
      <c r="M130" s="98">
        <f t="shared" si="64"/>
        <v>0</v>
      </c>
      <c r="N130" s="98">
        <f t="shared" si="64"/>
        <v>0</v>
      </c>
      <c r="O130" s="98">
        <f t="shared" si="64"/>
        <v>0</v>
      </c>
      <c r="P130" s="98">
        <f t="shared" si="64"/>
        <v>0</v>
      </c>
      <c r="Q130" s="98">
        <f t="shared" si="64"/>
        <v>0</v>
      </c>
    </row>
    <row r="131" spans="1:17" ht="12.75" hidden="1">
      <c r="A131" s="99">
        <v>5400</v>
      </c>
      <c r="B131" s="100"/>
      <c r="C131" s="98">
        <f aca="true" t="shared" si="65" ref="C131:Q131">SUM(C132:C132)</f>
        <v>0</v>
      </c>
      <c r="D131" s="98">
        <f t="shared" si="65"/>
        <v>0</v>
      </c>
      <c r="E131" s="98">
        <f t="shared" si="65"/>
        <v>0</v>
      </c>
      <c r="F131" s="98">
        <f t="shared" si="65"/>
        <v>0</v>
      </c>
      <c r="G131" s="98">
        <f t="shared" si="65"/>
        <v>0</v>
      </c>
      <c r="H131" s="98">
        <f t="shared" si="65"/>
        <v>0</v>
      </c>
      <c r="I131" s="98">
        <f t="shared" si="65"/>
        <v>0</v>
      </c>
      <c r="J131" s="98">
        <f t="shared" si="65"/>
        <v>0</v>
      </c>
      <c r="K131" s="98">
        <f t="shared" si="65"/>
        <v>0</v>
      </c>
      <c r="L131" s="98">
        <f t="shared" si="65"/>
        <v>0</v>
      </c>
      <c r="M131" s="98">
        <f t="shared" si="65"/>
        <v>0</v>
      </c>
      <c r="N131" s="98">
        <f t="shared" si="65"/>
        <v>0</v>
      </c>
      <c r="O131" s="98">
        <f t="shared" si="65"/>
        <v>0</v>
      </c>
      <c r="P131" s="98">
        <f t="shared" si="65"/>
        <v>0</v>
      </c>
      <c r="Q131" s="98">
        <f t="shared" si="65"/>
        <v>0</v>
      </c>
    </row>
    <row r="132" spans="1:17" ht="12.75" hidden="1">
      <c r="A132" s="101"/>
      <c r="B132" s="102"/>
      <c r="C132" s="98">
        <f>SUM(H132+M132)</f>
        <v>0</v>
      </c>
      <c r="D132" s="98">
        <f>SUM(I132+N132)</f>
        <v>0</v>
      </c>
      <c r="E132" s="98">
        <f>SUM(J132+O132)</f>
        <v>0</v>
      </c>
      <c r="F132" s="98">
        <f>SUM(K132+P132)</f>
        <v>0</v>
      </c>
      <c r="G132" s="98">
        <f>SUM(L132+Q132)</f>
        <v>0</v>
      </c>
      <c r="H132" s="98">
        <f>SUM(I132:L132)</f>
        <v>0</v>
      </c>
      <c r="I132" s="104"/>
      <c r="J132" s="104"/>
      <c r="K132" s="104"/>
      <c r="L132" s="104"/>
      <c r="M132" s="98">
        <f>SUM(N132:Q132)</f>
        <v>0</v>
      </c>
      <c r="N132" s="104"/>
      <c r="O132" s="104"/>
      <c r="P132" s="104"/>
      <c r="Q132" s="104"/>
    </row>
    <row r="133" spans="1:17" ht="12.75" hidden="1">
      <c r="A133" s="88" t="s">
        <v>386</v>
      </c>
      <c r="B133" s="89"/>
      <c r="C133" s="95">
        <f aca="true" t="shared" si="66" ref="C133:Q133">SUM(C134:C134)</f>
        <v>0</v>
      </c>
      <c r="D133" s="95">
        <f t="shared" si="66"/>
        <v>0</v>
      </c>
      <c r="E133" s="95">
        <f t="shared" si="66"/>
        <v>0</v>
      </c>
      <c r="F133" s="95">
        <f t="shared" si="66"/>
        <v>0</v>
      </c>
      <c r="G133" s="95">
        <f t="shared" si="66"/>
        <v>0</v>
      </c>
      <c r="H133" s="95">
        <f t="shared" si="66"/>
        <v>0</v>
      </c>
      <c r="I133" s="95">
        <f t="shared" si="66"/>
        <v>0</v>
      </c>
      <c r="J133" s="95">
        <f t="shared" si="66"/>
        <v>0</v>
      </c>
      <c r="K133" s="95">
        <f t="shared" si="66"/>
        <v>0</v>
      </c>
      <c r="L133" s="95">
        <f t="shared" si="66"/>
        <v>0</v>
      </c>
      <c r="M133" s="95">
        <f t="shared" si="66"/>
        <v>0</v>
      </c>
      <c r="N133" s="95">
        <f t="shared" si="66"/>
        <v>0</v>
      </c>
      <c r="O133" s="95">
        <f t="shared" si="66"/>
        <v>0</v>
      </c>
      <c r="P133" s="95">
        <f t="shared" si="66"/>
        <v>0</v>
      </c>
      <c r="Q133" s="95">
        <f t="shared" si="66"/>
        <v>0</v>
      </c>
    </row>
    <row r="134" spans="1:17" ht="12.75" hidden="1">
      <c r="A134" s="101"/>
      <c r="B134" s="102"/>
      <c r="C134" s="98">
        <f>SUM(H134+M134)</f>
        <v>0</v>
      </c>
      <c r="D134" s="98">
        <f>SUM(I134+N134)</f>
        <v>0</v>
      </c>
      <c r="E134" s="98">
        <f>SUM(J134+O134)</f>
        <v>0</v>
      </c>
      <c r="F134" s="98">
        <f>SUM(K134+P134)</f>
        <v>0</v>
      </c>
      <c r="G134" s="98">
        <f>SUM(L134+Q134)</f>
        <v>0</v>
      </c>
      <c r="H134" s="98">
        <f>SUM(I134:L134)</f>
        <v>0</v>
      </c>
      <c r="I134" s="108"/>
      <c r="J134" s="108"/>
      <c r="K134" s="108"/>
      <c r="L134" s="108"/>
      <c r="M134" s="98">
        <f>SUM(N134:Q134)</f>
        <v>0</v>
      </c>
      <c r="N134" s="108"/>
      <c r="O134" s="103"/>
      <c r="P134" s="103"/>
      <c r="Q134" s="108"/>
    </row>
    <row r="135" spans="1:17" ht="12.75" hidden="1">
      <c r="A135" s="294" t="s">
        <v>476</v>
      </c>
      <c r="B135" s="8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 hidden="1">
      <c r="A136" s="295" t="s">
        <v>643</v>
      </c>
      <c r="B136" s="206"/>
      <c r="C136" s="207"/>
      <c r="D136" s="52"/>
      <c r="E136" s="52"/>
      <c r="F136" s="52"/>
      <c r="G136" s="52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26"/>
      <c r="B137" s="206"/>
      <c r="C137" s="207"/>
      <c r="D137" s="52"/>
      <c r="E137" s="52"/>
      <c r="F137" s="52"/>
      <c r="G137" s="52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343" t="s">
        <v>388</v>
      </c>
      <c r="B138" s="111"/>
      <c r="H138" s="4"/>
      <c r="I138" s="112"/>
      <c r="J138" s="83"/>
      <c r="N138" s="112"/>
      <c r="O138" s="83"/>
      <c r="P138" s="4"/>
      <c r="Q138" s="112"/>
    </row>
    <row r="139" spans="1:17" ht="12.75">
      <c r="A139" s="205" t="s">
        <v>477</v>
      </c>
      <c r="B139" s="83"/>
      <c r="H139" s="4"/>
      <c r="I139" s="4"/>
      <c r="J139" s="113"/>
      <c r="O139" s="83"/>
      <c r="P139" s="112"/>
      <c r="Q139" s="4"/>
    </row>
    <row r="140" spans="1:17" ht="12.75">
      <c r="A140" s="83"/>
      <c r="B140" s="83"/>
      <c r="H140" s="4"/>
      <c r="I140" s="4"/>
      <c r="J140" s="113"/>
      <c r="L140" s="83"/>
      <c r="M140" s="112"/>
      <c r="N140" s="4"/>
      <c r="O140" s="113"/>
      <c r="P140" s="83"/>
      <c r="Q140" s="83"/>
    </row>
    <row r="141" spans="1:17" ht="12.75">
      <c r="A141" s="83"/>
      <c r="B141" s="83"/>
      <c r="H141" s="4"/>
      <c r="I141" s="4"/>
      <c r="J141" s="113"/>
      <c r="L141" s="83"/>
      <c r="M141" s="112"/>
      <c r="N141" s="4"/>
      <c r="O141" s="113"/>
      <c r="P141" s="83"/>
      <c r="Q141" s="83"/>
    </row>
    <row r="142" spans="1:17" ht="12.75">
      <c r="A142" s="83"/>
      <c r="B142" s="83"/>
      <c r="H142" s="4"/>
      <c r="I142" s="4"/>
      <c r="J142" s="113"/>
      <c r="L142" s="83"/>
      <c r="M142" s="112"/>
      <c r="N142" s="4"/>
      <c r="O142" s="113"/>
      <c r="P142" s="83"/>
      <c r="Q142" s="83"/>
    </row>
    <row r="143" spans="1:17" ht="12.75">
      <c r="A143" s="83"/>
      <c r="B143" s="83"/>
      <c r="H143" s="4"/>
      <c r="I143" s="4"/>
      <c r="J143" s="113"/>
      <c r="L143" s="83"/>
      <c r="M143" s="112"/>
      <c r="N143" s="4"/>
      <c r="O143" s="113"/>
      <c r="P143" s="83"/>
      <c r="Q143" s="83"/>
    </row>
    <row r="144" spans="1:17" ht="12.75">
      <c r="A144" s="83"/>
      <c r="B144" s="83"/>
      <c r="H144" s="4"/>
      <c r="I144" s="4"/>
      <c r="J144" s="113"/>
      <c r="L144" s="83"/>
      <c r="M144" s="112"/>
      <c r="N144" s="4"/>
      <c r="O144" s="113"/>
      <c r="P144" s="83"/>
      <c r="Q144" s="83"/>
    </row>
    <row r="145" spans="1:17" ht="12.75">
      <c r="A145" s="83"/>
      <c r="B145" s="83"/>
      <c r="H145" s="4"/>
      <c r="I145" s="4"/>
      <c r="J145" s="113"/>
      <c r="L145" s="83"/>
      <c r="M145" s="112"/>
      <c r="N145" s="4"/>
      <c r="O145" s="113"/>
      <c r="P145" s="83"/>
      <c r="Q145" s="83"/>
    </row>
    <row r="146" spans="1:17" ht="12.75">
      <c r="A146" s="83"/>
      <c r="B146" s="83"/>
      <c r="H146" s="4"/>
      <c r="I146" s="4"/>
      <c r="J146" s="113"/>
      <c r="L146" s="83"/>
      <c r="M146" s="112"/>
      <c r="N146" s="4"/>
      <c r="O146" s="113"/>
      <c r="P146" s="83"/>
      <c r="Q146" s="83"/>
    </row>
    <row r="147" spans="1:17" ht="12.75">
      <c r="A147" s="83"/>
      <c r="B147" s="83"/>
      <c r="H147" s="4"/>
      <c r="I147" s="4"/>
      <c r="J147" s="113"/>
      <c r="L147" s="83"/>
      <c r="M147" s="112"/>
      <c r="N147" s="4"/>
      <c r="O147" s="113"/>
      <c r="P147" s="83"/>
      <c r="Q147" s="83"/>
    </row>
  </sheetData>
  <sheetProtection/>
  <mergeCells count="20">
    <mergeCell ref="A2:Q2"/>
    <mergeCell ref="A3:Q3"/>
    <mergeCell ref="F1:I1"/>
    <mergeCell ref="A5:A8"/>
    <mergeCell ref="B5:B8"/>
    <mergeCell ref="C5:G5"/>
    <mergeCell ref="H5:L5"/>
    <mergeCell ref="M5:Q5"/>
    <mergeCell ref="C6:C8"/>
    <mergeCell ref="D6:G6"/>
    <mergeCell ref="M6:M8"/>
    <mergeCell ref="N6:Q6"/>
    <mergeCell ref="N7:N8"/>
    <mergeCell ref="O7:Q7"/>
    <mergeCell ref="D7:D8"/>
    <mergeCell ref="E7:G7"/>
    <mergeCell ref="I7:I8"/>
    <mergeCell ref="J7:L7"/>
    <mergeCell ref="H6:H8"/>
    <mergeCell ref="I6:L6"/>
  </mergeCells>
  <printOptions/>
  <pageMargins left="0.19" right="0.16" top="0.37" bottom="0.19" header="0.3" footer="0.1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B23" sqref="B23:H23"/>
    </sheetView>
  </sheetViews>
  <sheetFormatPr defaultColWidth="9.140625" defaultRowHeight="12"/>
  <cols>
    <col min="1" max="1" width="5.28125" style="364" customWidth="1"/>
    <col min="2" max="2" width="20.28125" style="364" customWidth="1"/>
    <col min="3" max="8" width="9.28125" style="364" customWidth="1"/>
    <col min="9" max="9" width="33.7109375" style="364" customWidth="1"/>
    <col min="10" max="16384" width="9.28125" style="364" customWidth="1"/>
  </cols>
  <sheetData>
    <row r="1" ht="15.75">
      <c r="I1" s="491" t="s">
        <v>927</v>
      </c>
    </row>
    <row r="4" spans="2:9" ht="15.75">
      <c r="B4" s="528" t="s">
        <v>753</v>
      </c>
      <c r="C4" s="528"/>
      <c r="D4" s="528"/>
      <c r="E4" s="528"/>
      <c r="F4" s="528"/>
      <c r="G4" s="528"/>
      <c r="H4" s="528"/>
      <c r="I4" s="528"/>
    </row>
    <row r="6" spans="2:9" ht="15.75">
      <c r="B6" s="528" t="s">
        <v>754</v>
      </c>
      <c r="C6" s="528"/>
      <c r="D6" s="528"/>
      <c r="E6" s="528"/>
      <c r="F6" s="528"/>
      <c r="G6" s="528"/>
      <c r="H6" s="528"/>
      <c r="I6" s="528"/>
    </row>
    <row r="7" spans="2:9" ht="15.75">
      <c r="B7" s="528" t="s">
        <v>755</v>
      </c>
      <c r="C7" s="528"/>
      <c r="D7" s="528"/>
      <c r="E7" s="528"/>
      <c r="F7" s="528"/>
      <c r="G7" s="528"/>
      <c r="H7" s="528"/>
      <c r="I7" s="528"/>
    </row>
    <row r="8" spans="2:9" ht="15.75">
      <c r="B8" s="128"/>
      <c r="C8" s="128"/>
      <c r="D8" s="128"/>
      <c r="E8" s="128"/>
      <c r="F8" s="128"/>
      <c r="G8" s="128"/>
      <c r="H8" s="128"/>
      <c r="I8" s="128"/>
    </row>
    <row r="9" ht="16.5" thickBot="1"/>
    <row r="10" spans="2:9" ht="15.75">
      <c r="B10" s="529" t="s">
        <v>756</v>
      </c>
      <c r="C10" s="530"/>
      <c r="D10" s="530"/>
      <c r="E10" s="530"/>
      <c r="F10" s="530"/>
      <c r="G10" s="530"/>
      <c r="H10" s="530"/>
      <c r="I10" s="365" t="s">
        <v>757</v>
      </c>
    </row>
    <row r="11" spans="2:9" ht="16.5" thickBot="1">
      <c r="B11" s="366" t="s">
        <v>758</v>
      </c>
      <c r="C11" s="367"/>
      <c r="D11" s="367"/>
      <c r="E11" s="367"/>
      <c r="F11" s="367"/>
      <c r="G11" s="367"/>
      <c r="H11" s="367"/>
      <c r="I11" s="368"/>
    </row>
    <row r="12" spans="2:9" ht="15.75">
      <c r="B12" s="369" t="s">
        <v>759</v>
      </c>
      <c r="C12" s="370"/>
      <c r="D12" s="370"/>
      <c r="E12" s="370"/>
      <c r="F12" s="370"/>
      <c r="G12" s="371"/>
      <c r="H12" s="371"/>
      <c r="I12" s="372">
        <f>I15+I22</f>
        <v>2592</v>
      </c>
    </row>
    <row r="13" spans="2:9" ht="15.75">
      <c r="B13" s="373" t="s">
        <v>760</v>
      </c>
      <c r="C13" s="374"/>
      <c r="D13" s="374"/>
      <c r="E13" s="374"/>
      <c r="F13" s="374"/>
      <c r="G13" s="374"/>
      <c r="H13" s="374"/>
      <c r="I13" s="375">
        <f>I17+I24</f>
        <v>2592</v>
      </c>
    </row>
    <row r="14" spans="2:9" ht="15.75">
      <c r="B14" s="497" t="s">
        <v>761</v>
      </c>
      <c r="C14" s="498"/>
      <c r="D14" s="498"/>
      <c r="E14" s="498"/>
      <c r="F14" s="498"/>
      <c r="G14" s="498"/>
      <c r="H14" s="498"/>
      <c r="I14" s="376"/>
    </row>
    <row r="15" spans="2:9" ht="15.75">
      <c r="B15" s="377"/>
      <c r="C15" s="378"/>
      <c r="D15" s="378" t="s">
        <v>762</v>
      </c>
      <c r="E15" s="378"/>
      <c r="F15" s="378"/>
      <c r="G15" s="378"/>
      <c r="H15" s="378"/>
      <c r="I15" s="375">
        <v>2359</v>
      </c>
    </row>
    <row r="16" spans="2:9" ht="15.75">
      <c r="B16" s="499" t="s">
        <v>763</v>
      </c>
      <c r="C16" s="500"/>
      <c r="D16" s="500"/>
      <c r="E16" s="500"/>
      <c r="F16" s="500"/>
      <c r="G16" s="500"/>
      <c r="H16" s="501"/>
      <c r="I16" s="375">
        <v>2359</v>
      </c>
    </row>
    <row r="17" spans="2:9" ht="15.75">
      <c r="B17" s="377"/>
      <c r="C17" s="378"/>
      <c r="D17" s="378" t="s">
        <v>764</v>
      </c>
      <c r="E17" s="378"/>
      <c r="F17" s="378"/>
      <c r="G17" s="378"/>
      <c r="H17" s="378"/>
      <c r="I17" s="375">
        <f>I19+I20</f>
        <v>2359</v>
      </c>
    </row>
    <row r="18" spans="2:9" ht="15.75">
      <c r="B18" s="379" t="s">
        <v>765</v>
      </c>
      <c r="C18" s="380"/>
      <c r="D18" s="380"/>
      <c r="E18" s="380"/>
      <c r="F18" s="380"/>
      <c r="G18" s="381" t="s">
        <v>766</v>
      </c>
      <c r="H18" s="382" t="s">
        <v>133</v>
      </c>
      <c r="I18" s="376"/>
    </row>
    <row r="19" spans="2:9" ht="15.75">
      <c r="B19" s="377" t="s">
        <v>767</v>
      </c>
      <c r="C19" s="378"/>
      <c r="D19" s="378"/>
      <c r="E19" s="378"/>
      <c r="F19" s="383"/>
      <c r="G19" s="384">
        <v>122</v>
      </c>
      <c r="H19" s="385" t="s">
        <v>768</v>
      </c>
      <c r="I19" s="386">
        <v>358</v>
      </c>
    </row>
    <row r="20" spans="2:9" ht="15.75">
      <c r="B20" s="377" t="s">
        <v>769</v>
      </c>
      <c r="C20" s="378"/>
      <c r="D20" s="378"/>
      <c r="E20" s="378"/>
      <c r="F20" s="383"/>
      <c r="G20" s="384">
        <v>122</v>
      </c>
      <c r="H20" s="385" t="s">
        <v>770</v>
      </c>
      <c r="I20" s="386">
        <v>2001</v>
      </c>
    </row>
    <row r="21" spans="2:9" ht="15.75">
      <c r="B21" s="497" t="s">
        <v>771</v>
      </c>
      <c r="C21" s="498"/>
      <c r="D21" s="498"/>
      <c r="E21" s="498"/>
      <c r="F21" s="498"/>
      <c r="G21" s="498"/>
      <c r="H21" s="498"/>
      <c r="I21" s="376"/>
    </row>
    <row r="22" spans="2:9" ht="15.75">
      <c r="B22" s="377"/>
      <c r="C22" s="378"/>
      <c r="D22" s="378" t="s">
        <v>762</v>
      </c>
      <c r="E22" s="378"/>
      <c r="F22" s="378"/>
      <c r="G22" s="378"/>
      <c r="H22" s="378"/>
      <c r="I22" s="375">
        <v>233</v>
      </c>
    </row>
    <row r="23" spans="2:9" ht="15.75">
      <c r="B23" s="499" t="s">
        <v>763</v>
      </c>
      <c r="C23" s="500"/>
      <c r="D23" s="500"/>
      <c r="E23" s="500"/>
      <c r="F23" s="500"/>
      <c r="G23" s="500"/>
      <c r="H23" s="501"/>
      <c r="I23" s="375">
        <v>233</v>
      </c>
    </row>
    <row r="24" spans="2:9" ht="15.75">
      <c r="B24" s="377"/>
      <c r="C24" s="378"/>
      <c r="D24" s="378" t="s">
        <v>764</v>
      </c>
      <c r="E24" s="378"/>
      <c r="F24" s="378"/>
      <c r="G24" s="378"/>
      <c r="H24" s="378"/>
      <c r="I24" s="387">
        <f>I26</f>
        <v>233</v>
      </c>
    </row>
    <row r="25" spans="2:9" ht="15.75">
      <c r="B25" s="379" t="s">
        <v>765</v>
      </c>
      <c r="C25" s="380"/>
      <c r="D25" s="380"/>
      <c r="E25" s="380"/>
      <c r="F25" s="380"/>
      <c r="G25" s="381" t="s">
        <v>766</v>
      </c>
      <c r="H25" s="382" t="s">
        <v>133</v>
      </c>
      <c r="I25" s="388"/>
    </row>
    <row r="26" spans="2:9" ht="16.5" thickBot="1">
      <c r="B26" s="410" t="s">
        <v>767</v>
      </c>
      <c r="C26" s="411"/>
      <c r="D26" s="411"/>
      <c r="E26" s="411"/>
      <c r="F26" s="412"/>
      <c r="G26" s="413">
        <v>122</v>
      </c>
      <c r="H26" s="414" t="s">
        <v>768</v>
      </c>
      <c r="I26" s="415">
        <v>233</v>
      </c>
    </row>
    <row r="32" ht="15.75">
      <c r="D32" s="40" t="s">
        <v>772</v>
      </c>
    </row>
    <row r="33" ht="15.75">
      <c r="D33" s="40" t="s">
        <v>773</v>
      </c>
    </row>
    <row r="34" ht="15.75">
      <c r="D34" s="40" t="s">
        <v>774</v>
      </c>
    </row>
  </sheetData>
  <mergeCells count="8">
    <mergeCell ref="B14:H14"/>
    <mergeCell ref="B16:H16"/>
    <mergeCell ref="B21:H21"/>
    <mergeCell ref="B23:H23"/>
    <mergeCell ref="B4:I4"/>
    <mergeCell ref="B6:I6"/>
    <mergeCell ref="B7:I7"/>
    <mergeCell ref="B10:H10"/>
  </mergeCells>
  <printOptions/>
  <pageMargins left="0.44" right="0.22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C25" sqref="C25"/>
    </sheetView>
  </sheetViews>
  <sheetFormatPr defaultColWidth="9.140625" defaultRowHeight="12"/>
  <cols>
    <col min="1" max="1" width="9.28125" style="5" customWidth="1"/>
    <col min="2" max="2" width="57.7109375" style="5" customWidth="1"/>
    <col min="3" max="3" width="8.421875" style="11" customWidth="1"/>
    <col min="4" max="5" width="14.140625" style="5" customWidth="1"/>
    <col min="6" max="16384" width="9.28125" style="5" customWidth="1"/>
  </cols>
  <sheetData>
    <row r="1" spans="2:5" ht="15.75">
      <c r="B1" s="528" t="s">
        <v>189</v>
      </c>
      <c r="C1" s="528"/>
      <c r="D1" s="528"/>
      <c r="E1" s="528"/>
    </row>
    <row r="2" spans="1:5" ht="15.75">
      <c r="A2" s="31"/>
      <c r="B2" s="146"/>
      <c r="C2" s="146"/>
      <c r="D2" s="159"/>
      <c r="E2" s="160" t="s">
        <v>466</v>
      </c>
    </row>
    <row r="3" spans="2:5" ht="15">
      <c r="B3" s="512" t="s">
        <v>464</v>
      </c>
      <c r="C3" s="512"/>
      <c r="D3" s="512"/>
      <c r="E3" s="512"/>
    </row>
    <row r="4" spans="2:5" ht="15.75">
      <c r="B4" s="128"/>
      <c r="C4" s="128"/>
      <c r="D4" s="128"/>
      <c r="E4" s="128"/>
    </row>
    <row r="5" spans="2:5" ht="15">
      <c r="B5" s="512" t="s">
        <v>590</v>
      </c>
      <c r="C5" s="512"/>
      <c r="D5" s="512"/>
      <c r="E5" s="512"/>
    </row>
    <row r="6" spans="2:11" s="147" customFormat="1" ht="12.75"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2:5" ht="29.25" customHeight="1">
      <c r="B7" s="492" t="s">
        <v>440</v>
      </c>
      <c r="C7" s="492" t="s">
        <v>133</v>
      </c>
      <c r="D7" s="502" t="s">
        <v>112</v>
      </c>
      <c r="E7" s="502" t="s">
        <v>586</v>
      </c>
    </row>
    <row r="8" spans="2:5" ht="29.25" customHeight="1">
      <c r="B8" s="492"/>
      <c r="C8" s="492"/>
      <c r="D8" s="503"/>
      <c r="E8" s="503"/>
    </row>
    <row r="9" spans="2:5" ht="21" customHeight="1">
      <c r="B9" s="492"/>
      <c r="C9" s="492"/>
      <c r="D9" s="504"/>
      <c r="E9" s="504"/>
    </row>
    <row r="10" spans="2:6" ht="15">
      <c r="B10" s="148" t="s">
        <v>441</v>
      </c>
      <c r="C10" s="149" t="s">
        <v>275</v>
      </c>
      <c r="D10" s="150">
        <v>19000</v>
      </c>
      <c r="E10" s="150">
        <v>26000</v>
      </c>
      <c r="F10" s="30"/>
    </row>
    <row r="11" spans="2:6" ht="15">
      <c r="B11" s="148" t="s">
        <v>442</v>
      </c>
      <c r="C11" s="149" t="s">
        <v>443</v>
      </c>
      <c r="D11" s="150"/>
      <c r="E11" s="150"/>
      <c r="F11" s="30"/>
    </row>
    <row r="12" spans="2:10" ht="15">
      <c r="B12" s="148" t="s">
        <v>444</v>
      </c>
      <c r="C12" s="149" t="s">
        <v>335</v>
      </c>
      <c r="D12" s="150">
        <v>52000</v>
      </c>
      <c r="E12" s="150">
        <v>87000</v>
      </c>
      <c r="F12" s="30"/>
      <c r="J12" s="30"/>
    </row>
    <row r="13" spans="2:10" ht="15">
      <c r="B13" s="148" t="s">
        <v>520</v>
      </c>
      <c r="C13" s="149" t="s">
        <v>519</v>
      </c>
      <c r="D13" s="150"/>
      <c r="E13" s="150"/>
      <c r="F13" s="30"/>
      <c r="J13" s="30"/>
    </row>
    <row r="14" spans="2:10" ht="15">
      <c r="B14" s="148" t="s">
        <v>445</v>
      </c>
      <c r="C14" s="149" t="s">
        <v>446</v>
      </c>
      <c r="D14" s="150"/>
      <c r="E14" s="150"/>
      <c r="F14" s="30"/>
      <c r="J14" s="30"/>
    </row>
    <row r="15" spans="2:10" ht="15">
      <c r="B15" s="13" t="s">
        <v>215</v>
      </c>
      <c r="C15" s="14" t="s">
        <v>223</v>
      </c>
      <c r="D15" s="15">
        <v>8100</v>
      </c>
      <c r="E15" s="15">
        <v>12000</v>
      </c>
      <c r="F15" s="30"/>
      <c r="J15" s="30"/>
    </row>
    <row r="16" spans="2:10" ht="15">
      <c r="B16" s="13" t="s">
        <v>447</v>
      </c>
      <c r="C16" s="14" t="s">
        <v>224</v>
      </c>
      <c r="D16" s="15">
        <v>3500</v>
      </c>
      <c r="E16" s="15">
        <v>5400</v>
      </c>
      <c r="F16" s="30"/>
      <c r="J16" s="30"/>
    </row>
    <row r="17" spans="2:10" ht="15">
      <c r="B17" s="13" t="s">
        <v>448</v>
      </c>
      <c r="C17" s="14" t="s">
        <v>225</v>
      </c>
      <c r="D17" s="15">
        <v>1700</v>
      </c>
      <c r="E17" s="15">
        <v>2500</v>
      </c>
      <c r="F17" s="30"/>
      <c r="J17" s="30"/>
    </row>
    <row r="18" spans="2:10" ht="15">
      <c r="B18" s="13" t="s">
        <v>522</v>
      </c>
      <c r="C18" s="14" t="s">
        <v>521</v>
      </c>
      <c r="D18" s="15"/>
      <c r="E18" s="15"/>
      <c r="F18" s="30"/>
      <c r="J18" s="30"/>
    </row>
    <row r="19" spans="2:5" ht="15">
      <c r="B19" s="13" t="s">
        <v>449</v>
      </c>
      <c r="C19" s="14" t="s">
        <v>340</v>
      </c>
      <c r="D19" s="15">
        <v>1000</v>
      </c>
      <c r="E19" s="15">
        <v>1000</v>
      </c>
    </row>
    <row r="20" spans="2:5" ht="15">
      <c r="B20" s="13" t="s">
        <v>216</v>
      </c>
      <c r="C20" s="14" t="s">
        <v>217</v>
      </c>
      <c r="D20" s="15">
        <v>1800</v>
      </c>
      <c r="E20" s="15">
        <v>1600</v>
      </c>
    </row>
    <row r="21" spans="2:6" ht="15">
      <c r="B21" s="13" t="s">
        <v>557</v>
      </c>
      <c r="C21" s="14" t="s">
        <v>218</v>
      </c>
      <c r="D21" s="15">
        <v>144000</v>
      </c>
      <c r="E21" s="15">
        <v>140000</v>
      </c>
      <c r="F21" s="30"/>
    </row>
    <row r="22" spans="2:5" ht="15">
      <c r="B22" s="13" t="s">
        <v>450</v>
      </c>
      <c r="C22" s="14" t="s">
        <v>219</v>
      </c>
      <c r="D22" s="15">
        <v>25000</v>
      </c>
      <c r="E22" s="15">
        <v>20000</v>
      </c>
    </row>
    <row r="23" spans="2:5" ht="15">
      <c r="B23" s="13" t="s">
        <v>451</v>
      </c>
      <c r="C23" s="14" t="s">
        <v>220</v>
      </c>
      <c r="D23" s="15">
        <v>2500</v>
      </c>
      <c r="E23" s="15">
        <v>2500</v>
      </c>
    </row>
    <row r="24" spans="2:5" ht="15">
      <c r="B24" s="13" t="s">
        <v>452</v>
      </c>
      <c r="C24" s="14" t="s">
        <v>453</v>
      </c>
      <c r="D24" s="15">
        <v>3000</v>
      </c>
      <c r="E24" s="15">
        <v>3000</v>
      </c>
    </row>
    <row r="25" spans="2:5" ht="15">
      <c r="B25" s="13" t="s">
        <v>454</v>
      </c>
      <c r="C25" s="14" t="s">
        <v>348</v>
      </c>
      <c r="D25" s="15"/>
      <c r="E25" s="15"/>
    </row>
    <row r="26" spans="2:5" ht="15">
      <c r="B26" s="13" t="s">
        <v>115</v>
      </c>
      <c r="C26" s="14" t="s">
        <v>455</v>
      </c>
      <c r="D26" s="15"/>
      <c r="E26" s="15"/>
    </row>
    <row r="27" spans="2:5" ht="15">
      <c r="B27" s="13" t="s">
        <v>221</v>
      </c>
      <c r="C27" s="14" t="s">
        <v>222</v>
      </c>
      <c r="D27" s="15">
        <v>18000</v>
      </c>
      <c r="E27" s="15">
        <v>18000</v>
      </c>
    </row>
    <row r="28" spans="2:5" ht="15">
      <c r="B28" s="13" t="s">
        <v>114</v>
      </c>
      <c r="C28" s="14" t="s">
        <v>113</v>
      </c>
      <c r="D28" s="15">
        <v>1000</v>
      </c>
      <c r="E28" s="15">
        <v>1000</v>
      </c>
    </row>
    <row r="29" spans="2:5" ht="15">
      <c r="B29" s="13" t="s">
        <v>456</v>
      </c>
      <c r="C29" s="14" t="s">
        <v>457</v>
      </c>
      <c r="D29" s="15"/>
      <c r="E29" s="15"/>
    </row>
    <row r="30" spans="2:5" ht="15">
      <c r="B30" s="13" t="s">
        <v>649</v>
      </c>
      <c r="C30" s="14" t="s">
        <v>242</v>
      </c>
      <c r="D30" s="15"/>
      <c r="E30" s="15">
        <v>20000</v>
      </c>
    </row>
    <row r="31" spans="2:5" ht="15">
      <c r="B31" s="151" t="s">
        <v>372</v>
      </c>
      <c r="C31" s="152"/>
      <c r="D31" s="228">
        <f>SUM(D10:D30)</f>
        <v>280600</v>
      </c>
      <c r="E31" s="228">
        <f>SUM(E10:E30)</f>
        <v>340000</v>
      </c>
    </row>
    <row r="32" spans="2:5" ht="15">
      <c r="B32" s="153"/>
      <c r="C32" s="154"/>
      <c r="D32" s="155"/>
      <c r="E32" s="155"/>
    </row>
    <row r="33" spans="2:5" ht="15">
      <c r="B33" s="512" t="s">
        <v>464</v>
      </c>
      <c r="C33" s="512"/>
      <c r="D33" s="512"/>
      <c r="E33" s="512"/>
    </row>
    <row r="34" spans="2:5" ht="15.75">
      <c r="B34" s="128"/>
      <c r="C34" s="128"/>
      <c r="D34" s="128"/>
      <c r="E34" s="128"/>
    </row>
    <row r="35" spans="2:5" ht="15">
      <c r="B35" s="512" t="s">
        <v>587</v>
      </c>
      <c r="C35" s="512"/>
      <c r="D35" s="512"/>
      <c r="E35" s="512"/>
    </row>
    <row r="36" spans="2:11" s="1" customFormat="1" ht="12.75">
      <c r="B36" s="505"/>
      <c r="C36" s="505"/>
      <c r="D36" s="505"/>
      <c r="E36" s="505"/>
      <c r="F36" s="505"/>
      <c r="G36" s="505"/>
      <c r="H36" s="505"/>
      <c r="I36" s="505"/>
      <c r="J36" s="505"/>
      <c r="K36" s="505"/>
    </row>
    <row r="37" spans="2:3" ht="15">
      <c r="B37" s="153"/>
      <c r="C37" s="154"/>
    </row>
    <row r="38" spans="2:5" ht="21.75" customHeight="1">
      <c r="B38" s="493" t="s">
        <v>458</v>
      </c>
      <c r="C38" s="496" t="s">
        <v>133</v>
      </c>
      <c r="D38" s="502" t="s">
        <v>112</v>
      </c>
      <c r="E38" s="502" t="s">
        <v>586</v>
      </c>
    </row>
    <row r="39" spans="2:5" ht="21.75" customHeight="1">
      <c r="B39" s="494"/>
      <c r="C39" s="531"/>
      <c r="D39" s="503"/>
      <c r="E39" s="503"/>
    </row>
    <row r="40" spans="2:5" ht="37.5" customHeight="1">
      <c r="B40" s="495"/>
      <c r="C40" s="532"/>
      <c r="D40" s="504"/>
      <c r="E40" s="504"/>
    </row>
    <row r="41" spans="2:5" ht="15">
      <c r="B41" s="148" t="s">
        <v>459</v>
      </c>
      <c r="C41" s="156" t="s">
        <v>222</v>
      </c>
      <c r="D41" s="150">
        <v>20000</v>
      </c>
      <c r="E41" s="150">
        <v>20000</v>
      </c>
    </row>
    <row r="42" spans="2:5" ht="15">
      <c r="B42" s="13" t="s">
        <v>460</v>
      </c>
      <c r="C42" s="14" t="s">
        <v>222</v>
      </c>
      <c r="D42" s="15">
        <v>18000</v>
      </c>
      <c r="E42" s="15">
        <v>18000</v>
      </c>
    </row>
    <row r="43" spans="2:5" ht="15">
      <c r="B43" s="13" t="s">
        <v>461</v>
      </c>
      <c r="C43" s="14" t="s">
        <v>222</v>
      </c>
      <c r="D43" s="15">
        <v>4000</v>
      </c>
      <c r="E43" s="15">
        <v>4000</v>
      </c>
    </row>
    <row r="44" spans="2:5" ht="15">
      <c r="B44" s="13" t="s">
        <v>462</v>
      </c>
      <c r="C44" s="14" t="s">
        <v>222</v>
      </c>
      <c r="D44" s="15">
        <v>4000</v>
      </c>
      <c r="E44" s="15">
        <v>4000</v>
      </c>
    </row>
    <row r="45" spans="2:5" ht="15">
      <c r="B45" s="151" t="s">
        <v>463</v>
      </c>
      <c r="C45" s="152"/>
      <c r="D45" s="228">
        <f>SUM(D41:D44)</f>
        <v>46000</v>
      </c>
      <c r="E45" s="228">
        <f>SUM(E41:E44)</f>
        <v>46000</v>
      </c>
    </row>
    <row r="48" spans="2:5" ht="15">
      <c r="B48" s="186" t="s">
        <v>588</v>
      </c>
      <c r="C48" s="186" t="s">
        <v>579</v>
      </c>
      <c r="D48" s="186"/>
      <c r="E48" s="130"/>
    </row>
    <row r="49" spans="2:5" ht="15">
      <c r="B49" s="186" t="s">
        <v>57</v>
      </c>
      <c r="C49" s="186"/>
      <c r="D49" s="186" t="s">
        <v>589</v>
      </c>
      <c r="E49" s="130"/>
    </row>
    <row r="50" spans="2:3" ht="15">
      <c r="B50" s="126"/>
      <c r="C50" s="126"/>
    </row>
    <row r="51" spans="2:3" ht="15">
      <c r="B51" s="11"/>
      <c r="C51" s="1"/>
    </row>
    <row r="52" ht="15">
      <c r="C52" s="1"/>
    </row>
  </sheetData>
  <sheetProtection/>
  <mergeCells count="15">
    <mergeCell ref="B1:E1"/>
    <mergeCell ref="B3:E3"/>
    <mergeCell ref="B5:E5"/>
    <mergeCell ref="E38:E40"/>
    <mergeCell ref="B36:K36"/>
    <mergeCell ref="B38:B40"/>
    <mergeCell ref="C38:C40"/>
    <mergeCell ref="D38:D40"/>
    <mergeCell ref="B35:E35"/>
    <mergeCell ref="B33:E33"/>
    <mergeCell ref="D7:D9"/>
    <mergeCell ref="B6:K6"/>
    <mergeCell ref="E7:E9"/>
    <mergeCell ref="B7:B9"/>
    <mergeCell ref="C7:C9"/>
  </mergeCells>
  <printOptions/>
  <pageMargins left="0.49" right="0.75" top="0.66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sivkov</cp:lastModifiedBy>
  <cp:lastPrinted>2015-02-12T06:06:06Z</cp:lastPrinted>
  <dcterms:created xsi:type="dcterms:W3CDTF">2000-07-24T05:48:36Z</dcterms:created>
  <dcterms:modified xsi:type="dcterms:W3CDTF">2015-02-17T07:16:19Z</dcterms:modified>
  <cp:category/>
  <cp:version/>
  <cp:contentType/>
  <cp:contentStatus/>
</cp:coreProperties>
</file>