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65341" windowWidth="12600" windowHeight="11640" tabRatio="599" activeTab="4"/>
  </bookViews>
  <sheets>
    <sheet name="туризъм" sheetId="1" r:id="rId1"/>
    <sheet name="култура" sheetId="2" r:id="rId2"/>
    <sheet name="спорт" sheetId="3" r:id="rId3"/>
    <sheet name="прех.остатък" sheetId="4" r:id="rId4"/>
    <sheet name="по разпоредители" sheetId="5" r:id="rId5"/>
    <sheet name="Приходи Прил.2 " sheetId="6" r:id="rId6"/>
    <sheet name="ОбС" sheetId="7" r:id="rId7"/>
    <sheet name="СЕС Прил.4" sheetId="8" r:id="rId8"/>
    <sheet name="проекти СЕС" sheetId="9" r:id="rId9"/>
    <sheet name="СЕС" sheetId="10" r:id="rId10"/>
    <sheet name="КРПРИЛ.№ 5" sheetId="11" r:id="rId11"/>
    <sheet name="читалища" sheetId="12" r:id="rId12"/>
  </sheets>
  <definedNames>
    <definedName name="_xlnm.Print_Titles" localSheetId="5">'Приходи Прил.2 '!$5:$7</definedName>
    <definedName name="_xlnm.Print_Titles" localSheetId="11">'читалища'!$6:$9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<sst xmlns="http://schemas.openxmlformats.org/spreadsheetml/2006/main" count="1252" uniqueCount="676">
  <si>
    <t>СЕС</t>
  </si>
  <si>
    <t>CROSS</t>
  </si>
  <si>
    <t>добруд.</t>
  </si>
  <si>
    <t>СЕС-РА</t>
  </si>
  <si>
    <t>5. Волейболен клуб</t>
  </si>
  <si>
    <t>6. Баскетболен клуб</t>
  </si>
  <si>
    <t>Брой</t>
  </si>
  <si>
    <t>субсид.</t>
  </si>
  <si>
    <t>перонал</t>
  </si>
  <si>
    <t>ПЛАН</t>
  </si>
  <si>
    <t>2. ФК "Албена 97" с. Оброчище</t>
  </si>
  <si>
    <t>Приватизация (+)</t>
  </si>
  <si>
    <t>акции</t>
  </si>
  <si>
    <t>3. ФК "Вихър С" с. Сенокос</t>
  </si>
  <si>
    <t>шахта 5/6</t>
  </si>
  <si>
    <t>рех.улици</t>
  </si>
  <si>
    <t>ен.ефект</t>
  </si>
  <si>
    <t>д.живот</t>
  </si>
  <si>
    <t>ПСОВ А</t>
  </si>
  <si>
    <t>ПСОВ Б</t>
  </si>
  <si>
    <t>нов избор</t>
  </si>
  <si>
    <t>Н-к отдел "БФС"</t>
  </si>
  <si>
    <t>Дамба</t>
  </si>
  <si>
    <t>Началник отдел  БФС: ...................................</t>
  </si>
  <si>
    <t xml:space="preserve">        / М.Димов /</t>
  </si>
  <si>
    <t>4. ФК "Устрем" с. Дропла</t>
  </si>
  <si>
    <t>5. ФК "Сокол-2012" с. Соколово</t>
  </si>
  <si>
    <t>ОТЧЕТ</t>
  </si>
  <si>
    <t>7. Радиоклуб</t>
  </si>
  <si>
    <t>8. Мотокрос Змеево</t>
  </si>
  <si>
    <t>6. ФК Стражица</t>
  </si>
  <si>
    <t>7. ФК Гурково</t>
  </si>
  <si>
    <t>8. Спортна дейност и поддръжка спортни бази  с. Оброчище</t>
  </si>
  <si>
    <t xml:space="preserve">9. Спортна дейност и поддръжка спортни бази с. Сенокос </t>
  </si>
  <si>
    <t>11. Спортна дейност и поддръжка спортни бази с. Гурково</t>
  </si>
  <si>
    <t xml:space="preserve">12. Спортна дейност и поддръжка спортни бази с. Стражица </t>
  </si>
  <si>
    <t>13 02</t>
  </si>
  <si>
    <t>Данък върху наследствата</t>
  </si>
  <si>
    <t>46 30</t>
  </si>
  <si>
    <t>46 60</t>
  </si>
  <si>
    <t>текущи дарения, помощи и други от чужбина</t>
  </si>
  <si>
    <t>капиталови дарения и помощи от чужбина</t>
  </si>
  <si>
    <t>текущи дарения, помощи и други от страната</t>
  </si>
  <si>
    <t>74 12</t>
  </si>
  <si>
    <t>Погасени безлихвени  заеми от ЦРБ / САПАРД /</t>
  </si>
  <si>
    <t>83 88</t>
  </si>
  <si>
    <t>83 72</t>
  </si>
  <si>
    <t xml:space="preserve">Получени дългосрочни заеми от фонд ФЛАГ </t>
  </si>
  <si>
    <t>83 82</t>
  </si>
  <si>
    <t>Погашения по дългосроч.заеми от фонд ФЛАГ</t>
  </si>
  <si>
    <t>СПОЗ</t>
  </si>
  <si>
    <t>Началник отдел БФС</t>
  </si>
  <si>
    <t>Михаил Димов</t>
  </si>
  <si>
    <t>Антим I</t>
  </si>
  <si>
    <t>Началник отдел БФС: ...................................</t>
  </si>
  <si>
    <t>/ М. Димов /</t>
  </si>
  <si>
    <t xml:space="preserve">                            / П.Сивков /</t>
  </si>
  <si>
    <t>76 12</t>
  </si>
  <si>
    <t>Възстановени безлихв. в бюджета /-/</t>
  </si>
  <si>
    <t>Получени безлих.заеми от бюджет /+/</t>
  </si>
  <si>
    <t>13. Спортна дейност и поддръжка спортни бази с. Кранево</t>
  </si>
  <si>
    <t>15. За издръжка на стадиона в Балчик и Дропла</t>
  </si>
  <si>
    <t>16. За РЗ на утвърдена численост в Балчик и Дропла</t>
  </si>
  <si>
    <t>в т.ч. в дейност 759 "Други разходи по културата"</t>
  </si>
  <si>
    <t>в т.ч. в дейност 865 "Туризъм"</t>
  </si>
  <si>
    <t xml:space="preserve">        - ретро рали</t>
  </si>
  <si>
    <t xml:space="preserve">        - регата Балчик</t>
  </si>
  <si>
    <t>Основен ремонт покрив МБАЛ</t>
  </si>
  <si>
    <t>ОР улици  села в Община Балчик</t>
  </si>
  <si>
    <t>ОР Художествена галерия</t>
  </si>
  <si>
    <t xml:space="preserve">ОР улици Община </t>
  </si>
  <si>
    <t>Обзавеждане ЦДГ № 1</t>
  </si>
  <si>
    <t>Изграждане Сп.площадка СОУ  Хр.Ботев</t>
  </si>
  <si>
    <t xml:space="preserve">  Гл.  Експерт "Бюджет"                                             </t>
  </si>
  <si>
    <t xml:space="preserve">                           / П.Сивков/                                                                                 </t>
  </si>
  <si>
    <t xml:space="preserve">  Гл.  Експерт "Бюджет"                                              Началник отдел "БФС":</t>
  </si>
  <si>
    <t xml:space="preserve">                           / П.Сивков/                                                                                    / М.Димов /</t>
  </si>
  <si>
    <t>в т.ч.</t>
  </si>
  <si>
    <t>чистота</t>
  </si>
  <si>
    <t>Регионална система за отпадъци Добрич -съфинансиране</t>
  </si>
  <si>
    <t>Национални празници на културата "Албена"</t>
  </si>
  <si>
    <t xml:space="preserve">ПРОЕКТ- ИБСФ  КСФ за 2014г           / Кохезионни и структурни фондове /  </t>
  </si>
  <si>
    <t>Салдо 01.01.2014г</t>
  </si>
  <si>
    <t>Салдо 31.12.2014г</t>
  </si>
  <si>
    <t>ДЕПО</t>
  </si>
  <si>
    <t>ЕЕ лог.</t>
  </si>
  <si>
    <t>Атр.</t>
  </si>
  <si>
    <t>ОПАК 1</t>
  </si>
  <si>
    <t>ОПАК 2</t>
  </si>
  <si>
    <t>ОПАК 3</t>
  </si>
  <si>
    <t>ЦНСТ</t>
  </si>
  <si>
    <t>ВЕЛО</t>
  </si>
  <si>
    <t>ЕЕ МБАЛ</t>
  </si>
  <si>
    <t>п.дома</t>
  </si>
  <si>
    <t>сем-во</t>
  </si>
  <si>
    <t>ЗА ПРИХОДИТЕ И РАЗХОДИТЕ ПО ИЗВЪНБЮДЖЕТНИТЕ СМЕТКИ ЗА 2014 ГОДИНА</t>
  </si>
  <si>
    <t xml:space="preserve">Салдо на 01.01.2014 г. </t>
  </si>
  <si>
    <t>Салдо към 31.12.2014 г.</t>
  </si>
  <si>
    <t>Международен детски фестивал “Усмивките на морето"</t>
  </si>
  <si>
    <t>I. Изграждане и поддържане на инфраструктурата на територията на общината</t>
  </si>
  <si>
    <t>ІІ. Реклама в страната и чужбина на туристически обекти в Община Балчик</t>
  </si>
  <si>
    <t xml:space="preserve">    2. Събития с  международно участие и значение</t>
  </si>
  <si>
    <t xml:space="preserve">    1. Общински и общоградски празници с местно и национално  значение</t>
  </si>
  <si>
    <t>Коледни, новогодишни и други традиционни празници на селищата</t>
  </si>
  <si>
    <t xml:space="preserve">ПРОГРАМА ЗА РАЗВИТИЕ НА ТУРИЗМА </t>
  </si>
  <si>
    <t xml:space="preserve">   5. Международно сътрудничество и побратимяване </t>
  </si>
  <si>
    <t xml:space="preserve">   3. Подпомагане на проекти с регионално и национално значение </t>
  </si>
  <si>
    <t>КУЛТУРНА ПРОГРАМА НА ОБЩИНА БАЛЧИК</t>
  </si>
  <si>
    <t>Майски празници</t>
  </si>
  <si>
    <t>Традиционни празници на селищата в Община Балчик</t>
  </si>
  <si>
    <t>Общинска администрация</t>
  </si>
  <si>
    <t xml:space="preserve">I. Общински и общоградски празници с местно и национално  значение </t>
  </si>
  <si>
    <t>Лазаровден</t>
  </si>
  <si>
    <t>Международен ден на ромите</t>
  </si>
  <si>
    <t>Международен ден на жената</t>
  </si>
  <si>
    <t>Богоявление</t>
  </si>
  <si>
    <t>Приложение №: 9a</t>
  </si>
  <si>
    <t>Приложение №: 9б</t>
  </si>
  <si>
    <t>II. Други дейности по културата</t>
  </si>
  <si>
    <t xml:space="preserve">   4. Медийна реклама и рекламни материали</t>
  </si>
  <si>
    <t xml:space="preserve">    2. Текущо поддържане на инфраструктура и зелени площи</t>
  </si>
  <si>
    <t xml:space="preserve">    1.  Основен ремонт на улици в Балчик</t>
  </si>
  <si>
    <t>Компютри СОУ Оброчище</t>
  </si>
  <si>
    <t>Стопански инвентар СОУ Оброчище</t>
  </si>
  <si>
    <t>Компютри</t>
  </si>
  <si>
    <t>Инвентар</t>
  </si>
  <si>
    <t>Стопански инвентар ОУ Кирил и Методий</t>
  </si>
  <si>
    <t>Стопански инвентар ОУ Сенокос</t>
  </si>
  <si>
    <t>Стопански инвентар ОУ Антим І</t>
  </si>
  <si>
    <t>Стопански инвентар ОУ Соколово</t>
  </si>
  <si>
    <t>Стопански инвентар СОУ Хр.Ботев</t>
  </si>
  <si>
    <t>Инвентар стол общ.хланене ДСП</t>
  </si>
  <si>
    <t>Изграждане на сп.площадка  СКЛА</t>
  </si>
  <si>
    <t xml:space="preserve">                           / П.Сивков/                                                                      / М.Димов /</t>
  </si>
  <si>
    <t>Център за обществена подкрепа</t>
  </si>
  <si>
    <t>СБОРЕН БЮДЖЕТ НА ПРИХОДИТЕ ЗА 2014 ГОДИНА</t>
  </si>
  <si>
    <t>72 01</t>
  </si>
  <si>
    <t>72 02</t>
  </si>
  <si>
    <t>Предоставени средства по временна финанс.помощ</t>
  </si>
  <si>
    <t>Възстановени средства по временна финанс.помощ</t>
  </si>
  <si>
    <t>36 01</t>
  </si>
  <si>
    <t>Реализирани разлики от валутни операции</t>
  </si>
  <si>
    <t xml:space="preserve">10. Спортна дейност и поддръжка спортни бази с. Соколово        </t>
  </si>
  <si>
    <t>Врем.безлихв.заеми м/у бюджети и с-ки и ИБСФ</t>
  </si>
  <si>
    <t>ОТЧЕТ  31.12.2013 г</t>
  </si>
  <si>
    <t>БЮДЖЕТ            2014г</t>
  </si>
  <si>
    <t>ОТЧЕТ  31.12.2013г</t>
  </si>
  <si>
    <t>19 00</t>
  </si>
  <si>
    <t>Данъци такси</t>
  </si>
  <si>
    <t>Глоби, санкции, неустойки</t>
  </si>
  <si>
    <t>Преходен остатък към 31.12.2013 г.</t>
  </si>
  <si>
    <t>НА ПРЕДСТАВИТЕЛНИТЕ РАЗХОДИ  за  2014 г.</t>
  </si>
  <si>
    <t>ЗА РАЗХОДИТЕ НА ОБЩИНСКИ СЪВЕТ за   2014 г</t>
  </si>
  <si>
    <t>Всичко</t>
  </si>
  <si>
    <t>13 01</t>
  </si>
  <si>
    <t>45 01</t>
  </si>
  <si>
    <t>62 01</t>
  </si>
  <si>
    <t>62 02</t>
  </si>
  <si>
    <t>95 01</t>
  </si>
  <si>
    <t>95 07</t>
  </si>
  <si>
    <t>28 02</t>
  </si>
  <si>
    <t>61 01</t>
  </si>
  <si>
    <t>24 08</t>
  </si>
  <si>
    <t>27 29</t>
  </si>
  <si>
    <t>36 19</t>
  </si>
  <si>
    <t>41 00</t>
  </si>
  <si>
    <t>ДЪРЖАВНИ ДЕЙНОСТИ</t>
  </si>
  <si>
    <t>ОБЩИНСКИ ДЕЙНОСТИ</t>
  </si>
  <si>
    <t>§</t>
  </si>
  <si>
    <t>данък в/у недвижими имоти</t>
  </si>
  <si>
    <t>данък в/у превозните средства</t>
  </si>
  <si>
    <t>13 03</t>
  </si>
  <si>
    <t>13 04</t>
  </si>
  <si>
    <t>24 04</t>
  </si>
  <si>
    <t>приходи от наеми на имущество</t>
  </si>
  <si>
    <t>24 05</t>
  </si>
  <si>
    <t>приходи от наеми на земя</t>
  </si>
  <si>
    <t>24 06</t>
  </si>
  <si>
    <t>приходи от дивиденти</t>
  </si>
  <si>
    <t>24 07</t>
  </si>
  <si>
    <t>приходи от лихви по тек.банкови с/ки</t>
  </si>
  <si>
    <t>27 01</t>
  </si>
  <si>
    <t>27 02</t>
  </si>
  <si>
    <t>27 04</t>
  </si>
  <si>
    <t>27 05</t>
  </si>
  <si>
    <t>такси за битови отпадъци</t>
  </si>
  <si>
    <t>27 07</t>
  </si>
  <si>
    <t>27 10</t>
  </si>
  <si>
    <t>такси за административни услуги</t>
  </si>
  <si>
    <t>27 11</t>
  </si>
  <si>
    <t>такси за откупуване на гробни места</t>
  </si>
  <si>
    <t>27 15</t>
  </si>
  <si>
    <t>други общински такси</t>
  </si>
  <si>
    <t>28 01</t>
  </si>
  <si>
    <t>глоби, санкции, неустойки и др.</t>
  </si>
  <si>
    <t>други неданъчни приходи</t>
  </si>
  <si>
    <t>37 01</t>
  </si>
  <si>
    <t>приходи от продажби на земя</t>
  </si>
  <si>
    <t>приходи от концесии</t>
  </si>
  <si>
    <t>ВСИЧКО НЕДАНЪЧНИ ПРИХОДИ</t>
  </si>
  <si>
    <t>ВСИЧКО СОБСТВЕНИ ПРИХОДИ</t>
  </si>
  <si>
    <t>31 11</t>
  </si>
  <si>
    <t>вноски за ЦРБ за минала година</t>
  </si>
  <si>
    <t>31 40</t>
  </si>
  <si>
    <t>61 05</t>
  </si>
  <si>
    <t>ВСИЧКО ДАНЪЧНИ ПРИХОДИ</t>
  </si>
  <si>
    <t>31 12</t>
  </si>
  <si>
    <t>трансфери от МТСП по програма СПОЗ</t>
  </si>
  <si>
    <t>31 13</t>
  </si>
  <si>
    <t>ВИДОВЕ ДЕЙНОСТИ</t>
  </si>
  <si>
    <t xml:space="preserve"> 1. Читалище "П. Хилендарски" гр. Балчик</t>
  </si>
  <si>
    <t xml:space="preserve"> 2. Читалище "В. Левски" гр. Балчик </t>
  </si>
  <si>
    <t xml:space="preserve"> 3. Читалище  с. Стражица</t>
  </si>
  <si>
    <t xml:space="preserve"> 4. Читалище  с. Кранево</t>
  </si>
  <si>
    <t xml:space="preserve"> 5. Читалище  с. Оброчище</t>
  </si>
  <si>
    <t xml:space="preserve"> 6. Читалище  с. Соколово</t>
  </si>
  <si>
    <t xml:space="preserve"> 7. Читалище  с. Сенокос</t>
  </si>
  <si>
    <t xml:space="preserve"> 8. Читалище  с. Змеево</t>
  </si>
  <si>
    <t xml:space="preserve"> 9. Читалище  с. Дропла  </t>
  </si>
  <si>
    <t xml:space="preserve">10. Читалище  с. Гурково </t>
  </si>
  <si>
    <t>ВСИЧКО ПРИХОДИ за Община Балчик</t>
  </si>
  <si>
    <t>37 02</t>
  </si>
  <si>
    <t>31 20</t>
  </si>
  <si>
    <t>получени целева субсидия за капит.р-ди</t>
  </si>
  <si>
    <t>ОБЩИНА БАЛЧИК</t>
  </si>
  <si>
    <t>такси за технически услуги</t>
  </si>
  <si>
    <t>НАИМЕНОВАНИЕ НА ПАРАГРАФИТЕ И ПОДПАРАГРАФИТЕ</t>
  </si>
  <si>
    <t>ВСИЧКО ЗА ОБЩИНАТА</t>
  </si>
  <si>
    <t>такси за ползване на детски градини</t>
  </si>
  <si>
    <t>20 00</t>
  </si>
  <si>
    <t>други данъци</t>
  </si>
  <si>
    <t>36 11</t>
  </si>
  <si>
    <t>получени застрахователни обезщетения</t>
  </si>
  <si>
    <t>61 02</t>
  </si>
  <si>
    <t>трансфери м/у бюдж.сметки - получени (+)</t>
  </si>
  <si>
    <t>приходи от продажби на сгради</t>
  </si>
  <si>
    <t>трансфери м/у бюдж. и ИБСФ -получени (+)</t>
  </si>
  <si>
    <t>трансфери м/у бюдж. и ИБСФ - предост.(-)</t>
  </si>
  <si>
    <t>трансфери от/за ПУДООС получени (+)</t>
  </si>
  <si>
    <t>40 22</t>
  </si>
  <si>
    <t>40 30</t>
  </si>
  <si>
    <t>40 40</t>
  </si>
  <si>
    <t>64 01</t>
  </si>
  <si>
    <t>други получени целеви трансфери от РБ</t>
  </si>
  <si>
    <t>31 18</t>
  </si>
  <si>
    <t>събран и внесен ДДС (-)</t>
  </si>
  <si>
    <t>приходи от продажби на немат.дълготрайни активи</t>
  </si>
  <si>
    <t>трансфери м/у бюдж.сметки-предоставени (-)</t>
  </si>
  <si>
    <t>данък в/у прих.от ст.д/ст на бюдж.предприятия (-)</t>
  </si>
  <si>
    <t>01 03</t>
  </si>
  <si>
    <t>ДОО за сметка на работодателя</t>
  </si>
  <si>
    <t>Материали</t>
  </si>
  <si>
    <t>10 15</t>
  </si>
  <si>
    <t>10 16</t>
  </si>
  <si>
    <t>10 20</t>
  </si>
  <si>
    <t>10 51</t>
  </si>
  <si>
    <t>Други некласифицирани разходи</t>
  </si>
  <si>
    <t>10 98</t>
  </si>
  <si>
    <t>05 51</t>
  </si>
  <si>
    <t>05 60</t>
  </si>
  <si>
    <t>05 80</t>
  </si>
  <si>
    <t>И Б С Ф                                                            РАЗХОДНИ ПАРАГРАФИ</t>
  </si>
  <si>
    <t>П р и в а т и з а ц и я</t>
  </si>
  <si>
    <t>И Б С Ф                                              ПРИХОДНИ ПАРАГРАФИ</t>
  </si>
  <si>
    <t>Приходи от лихви</t>
  </si>
  <si>
    <t>ЗОВ за сметка на работодателя</t>
  </si>
  <si>
    <t>Приходи от други общински такси</t>
  </si>
  <si>
    <t>Други приходи</t>
  </si>
  <si>
    <t>Вода, горива и ел.енергия</t>
  </si>
  <si>
    <t>Приходи от продажба на ДМА</t>
  </si>
  <si>
    <t>40 02</t>
  </si>
  <si>
    <t>Други външни услуги</t>
  </si>
  <si>
    <t xml:space="preserve"> </t>
  </si>
  <si>
    <t>Текущ ремонт</t>
  </si>
  <si>
    <t>10 30</t>
  </si>
  <si>
    <t>Приходи от концесии</t>
  </si>
  <si>
    <t>Всичко собствени приходи</t>
  </si>
  <si>
    <t>52 01</t>
  </si>
  <si>
    <t>Чужди средства от други лица</t>
  </si>
  <si>
    <t>93 10</t>
  </si>
  <si>
    <t>Получ.трансф.м/у бюджет и ИБСФ/+/</t>
  </si>
  <si>
    <t>Предост.трансф.м/у бюджет и ИБСФ</t>
  </si>
  <si>
    <t>Получ.трансф.м/у ИБСФ и ИБСФ/+/</t>
  </si>
  <si>
    <t>63 01</t>
  </si>
  <si>
    <t>Предост.трансф.м/у ИБСФ и ИБСФ</t>
  </si>
  <si>
    <t>63 02</t>
  </si>
  <si>
    <t>Приходи от приватизация</t>
  </si>
  <si>
    <t>90 00</t>
  </si>
  <si>
    <t>Всичко приходи</t>
  </si>
  <si>
    <t>Глоби</t>
  </si>
  <si>
    <t>ПЛАН - СМЕТКА</t>
  </si>
  <si>
    <t>такси за притежаване на куче</t>
  </si>
  <si>
    <t>27 17</t>
  </si>
  <si>
    <t>БЮДЖЕТ</t>
  </si>
  <si>
    <t>Приложение № 4</t>
  </si>
  <si>
    <t>данък при придобиване на имущество</t>
  </si>
  <si>
    <t>приходи от продажба на услуги, стоки</t>
  </si>
  <si>
    <t>такси за детски ясли и др. по здравеопазв.</t>
  </si>
  <si>
    <t>такси за патронаж и социални услуги</t>
  </si>
  <si>
    <t>такси за пазари, тържища и др.</t>
  </si>
  <si>
    <t>конфискувани ср-ва и приходи от прод. им</t>
  </si>
  <si>
    <t>възст.трансфери/субсидии от ЦРБ (-/+)</t>
  </si>
  <si>
    <t>остатък в лева по сметки от предход. п-д</t>
  </si>
  <si>
    <t>наличности в лева по с/ки в края на п-да (-)</t>
  </si>
  <si>
    <r>
      <t xml:space="preserve">окончателен годишен </t>
    </r>
    <r>
      <rPr>
        <b/>
        <sz val="10"/>
        <rFont val="Times New Roman"/>
        <family val="1"/>
      </rPr>
      <t>/патентен/</t>
    </r>
    <r>
      <rPr>
        <sz val="10"/>
        <rFont val="Times New Roman"/>
        <family val="1"/>
      </rPr>
      <t xml:space="preserve"> данък</t>
    </r>
  </si>
  <si>
    <t>обща субсидия и др.трансфери за ДД*</t>
  </si>
  <si>
    <t>обща изравн.субсидия и др.трансфери за МД*</t>
  </si>
  <si>
    <t>11. Общински читалищен съюз</t>
  </si>
  <si>
    <t>Държ.дейности с общ.приходи</t>
  </si>
  <si>
    <t>ВСИЧКО</t>
  </si>
  <si>
    <t>Изготвил:</t>
  </si>
  <si>
    <t>01 01</t>
  </si>
  <si>
    <t>ДЗПО за сметка на работодателя</t>
  </si>
  <si>
    <t>Командировки</t>
  </si>
  <si>
    <t>ПРОЕКТ</t>
  </si>
  <si>
    <t xml:space="preserve"> III.Читалищна дейност , в т.ч.</t>
  </si>
  <si>
    <t xml:space="preserve">ВСИЧКО ЧИТАЛИЩА </t>
  </si>
  <si>
    <t>Приложение №: 1</t>
  </si>
  <si>
    <t>О  Б  Щ  И  Н  А    Б  А  Л  Ч  И  К</t>
  </si>
  <si>
    <t xml:space="preserve">Приложение №: 7 </t>
  </si>
  <si>
    <t>31 28</t>
  </si>
  <si>
    <t>93 39</t>
  </si>
  <si>
    <t>Възстановен кредит от Ф-д"Енерг. ефект."(-)</t>
  </si>
  <si>
    <t xml:space="preserve">І. Ученически спортни игри по календар на МОН </t>
  </si>
  <si>
    <t>ІІ. Спортен календар, спорт за всички</t>
  </si>
  <si>
    <t>в т.ч. а) Индивидуален турнир по шахмат за купа “Балчик"</t>
  </si>
  <si>
    <t xml:space="preserve">         б) Общински турнир по тенис на маса – 3 март</t>
  </si>
  <si>
    <t>ІII. Подпомагане на спортни клубове в т.ч.международ.и нац.</t>
  </si>
  <si>
    <t>1. Шахматен клуб "Балчик"</t>
  </si>
  <si>
    <t>3. Водомоторен клуб гр. Балчик</t>
  </si>
  <si>
    <t>4. Клуб по лека атлетика "Черно море -2005"</t>
  </si>
  <si>
    <t>Спортни мероприятия и финансирани                                                                                      организации</t>
  </si>
  <si>
    <t>IV. Финансиране на футболните клубове</t>
  </si>
  <si>
    <t xml:space="preserve"> Всичко за спортна дейност /Раздел І - V /</t>
  </si>
  <si>
    <t>52 03</t>
  </si>
  <si>
    <t>52 19</t>
  </si>
  <si>
    <t>53 09</t>
  </si>
  <si>
    <t>Придобиване на компютри и хардуер</t>
  </si>
  <si>
    <t>Придобиване на машини и съоръжения</t>
  </si>
  <si>
    <t>Придобиване на други ДМА</t>
  </si>
  <si>
    <t>Придобиване на други НДМА</t>
  </si>
  <si>
    <t>52 06</t>
  </si>
  <si>
    <t>Изграждане на инфраструктурни обекти</t>
  </si>
  <si>
    <t>Кметство Гурково</t>
  </si>
  <si>
    <t>Кметство Кранево</t>
  </si>
  <si>
    <t>Кметство Сенокос</t>
  </si>
  <si>
    <t>Кметство Соколово</t>
  </si>
  <si>
    <t>Кметство Оброчище</t>
  </si>
  <si>
    <t>Кметство Стражица</t>
  </si>
  <si>
    <t xml:space="preserve">Международен фестивал "Balchik Classic Days" </t>
  </si>
  <si>
    <t>83 11</t>
  </si>
  <si>
    <t>83 21</t>
  </si>
  <si>
    <t>Усвоен кредитен овърдрафт от банки в страната /+/</t>
  </si>
  <si>
    <t>Възстановен кредитен овърдрафт от банки в страната /-/</t>
  </si>
  <si>
    <t>83 12</t>
  </si>
  <si>
    <t>Друго финансиране   /+/-/</t>
  </si>
  <si>
    <r>
      <t xml:space="preserve">3. За училища и ЦДГ  </t>
    </r>
    <r>
      <rPr>
        <b/>
        <sz val="10"/>
        <rFont val="Arial Cyr"/>
        <family val="0"/>
      </rPr>
      <t xml:space="preserve"> държ. отговорност</t>
    </r>
  </si>
  <si>
    <t>Дългосрочни заеми от банки в страната /+/</t>
  </si>
  <si>
    <t>83 22</t>
  </si>
  <si>
    <t>Туристически данък</t>
  </si>
  <si>
    <t>13 08</t>
  </si>
  <si>
    <t>Наименование</t>
  </si>
  <si>
    <t>Столове</t>
  </si>
  <si>
    <t>РАЗХОДНИ ПАРАГРАФИ</t>
  </si>
  <si>
    <t>&amp;</t>
  </si>
  <si>
    <t>проект</t>
  </si>
  <si>
    <t>ОТЧЕТ 2013г</t>
  </si>
  <si>
    <t>НА  ЧИТАЛИЩНИ ДЕЙНОСТИ ЗА 2014 Г.</t>
  </si>
  <si>
    <t>Първоначален бюджет 2014г</t>
  </si>
  <si>
    <t>Проект за бюджет 2014 г.</t>
  </si>
  <si>
    <t>ПРОЕКТ ЗА БЮДЖЕТ НА РАЗХОДИТЕ ЗА РАЗВИТИЕ НА СПОРТА за 2014 г.</t>
  </si>
  <si>
    <t xml:space="preserve"> 2013 г.</t>
  </si>
  <si>
    <t>11.Клуб тенис на маса Балчик</t>
  </si>
  <si>
    <t xml:space="preserve">        - футболен турнир Албена </t>
  </si>
  <si>
    <t xml:space="preserve">        - колоездачен съюз </t>
  </si>
  <si>
    <t>Балчик - "Фестивален град на Балканите"</t>
  </si>
  <si>
    <t>отчет 13</t>
  </si>
  <si>
    <t>Проект 2014 г.</t>
  </si>
  <si>
    <t>ИБСФ /КСФ/</t>
  </si>
  <si>
    <t>възнаграждения по трудови прав-я</t>
  </si>
  <si>
    <t>възнаграждения по извънтрудови прав-я</t>
  </si>
  <si>
    <t>02 02</t>
  </si>
  <si>
    <t>ДОО работодател</t>
  </si>
  <si>
    <t>ЗОВ работодател</t>
  </si>
  <si>
    <t>ДЗПО раб-л</t>
  </si>
  <si>
    <t>учебни и научно изсл.рх</t>
  </si>
  <si>
    <t>10 14</t>
  </si>
  <si>
    <t>облекло</t>
  </si>
  <si>
    <t>10 13</t>
  </si>
  <si>
    <t>материали</t>
  </si>
  <si>
    <t>вода,горива,ел.енергия</t>
  </si>
  <si>
    <t>рх външни услуги</t>
  </si>
  <si>
    <t>командировки в страната</t>
  </si>
  <si>
    <t>застраховки</t>
  </si>
  <si>
    <t>10 62</t>
  </si>
  <si>
    <t>ОР на ДМА</t>
  </si>
  <si>
    <t>51 00</t>
  </si>
  <si>
    <t>придобиване на ДМА-компютри</t>
  </si>
  <si>
    <t>придобиване на сгради</t>
  </si>
  <si>
    <t>52 02</t>
  </si>
  <si>
    <t xml:space="preserve"> 52 03 </t>
  </si>
  <si>
    <t>придобиване на трансп-ср-ва</t>
  </si>
  <si>
    <t>52 04</t>
  </si>
  <si>
    <t>придобиване на ст.инвентар</t>
  </si>
  <si>
    <t>52 05</t>
  </si>
  <si>
    <t>придобиване на инфрастр.обекти</t>
  </si>
  <si>
    <t>ПРИХОДНИ ПАРАГРАФИ</t>
  </si>
  <si>
    <t>пол.трансфер  м/у  бюджет и ибсф/+/</t>
  </si>
  <si>
    <t>пол.трансфер  м/у  ибсф и ибсф/+/</t>
  </si>
  <si>
    <t>Приложение №5</t>
  </si>
  <si>
    <t>Дей-ност</t>
  </si>
  <si>
    <t>За общината</t>
  </si>
  <si>
    <t>Държавни дейности</t>
  </si>
  <si>
    <t>Общински дейности</t>
  </si>
  <si>
    <t>В това число:</t>
  </si>
  <si>
    <t>Целеви ср-ва</t>
  </si>
  <si>
    <t xml:space="preserve">Собствени средства </t>
  </si>
  <si>
    <t xml:space="preserve">Бюд-жетни </t>
  </si>
  <si>
    <t xml:space="preserve">ИБСФ </t>
  </si>
  <si>
    <t>ДРУГИ</t>
  </si>
  <si>
    <t>ВСИЧКО:</t>
  </si>
  <si>
    <t>ОСНОВЕН РЕМОНТ - 5100</t>
  </si>
  <si>
    <t>Функция ІІ - Отбрана и сигурност</t>
  </si>
  <si>
    <t>Функция ІІІ Образование</t>
  </si>
  <si>
    <t>Функция V - Социално подпомагане и грижи</t>
  </si>
  <si>
    <t>Функция VІ ЖС, Благоустрояване, КС, ОСС</t>
  </si>
  <si>
    <t>Функция VІІ - Почивно дело, култура, религиозни дейности и спорт</t>
  </si>
  <si>
    <t>ОР Стадион гр.Балчик</t>
  </si>
  <si>
    <t>Функция VІІІ - Икономически дейности и услуги</t>
  </si>
  <si>
    <t>Придобиване ДМА - 5200</t>
  </si>
  <si>
    <t>Функция І  - Общодържавни служби</t>
  </si>
  <si>
    <t>Функция  ІІІ Образование</t>
  </si>
  <si>
    <t>Придобиване НДМА - 5300</t>
  </si>
  <si>
    <t>Придобиване на земя - 5400</t>
  </si>
  <si>
    <t>КАП.ТРАНСФЕРИ - 5500</t>
  </si>
  <si>
    <t>дофинансиране</t>
  </si>
  <si>
    <t>Изготвил:…….....……..….</t>
  </si>
  <si>
    <r>
      <t xml:space="preserve">            ВСИЧКО </t>
    </r>
    <r>
      <rPr>
        <b/>
        <sz val="10"/>
        <rFont val="Times New Roman"/>
        <family val="1"/>
      </rPr>
      <t xml:space="preserve"> приходи </t>
    </r>
    <r>
      <rPr>
        <sz val="10"/>
        <rFont val="Times New Roman"/>
        <family val="1"/>
      </rPr>
      <t>:</t>
    </r>
  </si>
  <si>
    <r>
      <t xml:space="preserve">            ВСИЧКО </t>
    </r>
    <r>
      <rPr>
        <b/>
        <sz val="10"/>
        <rFont val="Times New Roman"/>
        <family val="1"/>
      </rPr>
      <t xml:space="preserve">разходи </t>
    </r>
    <r>
      <rPr>
        <sz val="10"/>
        <rFont val="Times New Roman"/>
        <family val="1"/>
      </rPr>
      <t>:</t>
    </r>
  </si>
  <si>
    <t>Друго финансиране</t>
  </si>
  <si>
    <t>приходи от лихви</t>
  </si>
  <si>
    <t>Основен ремонт</t>
  </si>
  <si>
    <t>Възнаграждения по извънтр.прав.</t>
  </si>
  <si>
    <t>СЦЕНА</t>
  </si>
  <si>
    <t xml:space="preserve">Наименование на дейността </t>
  </si>
  <si>
    <t>КОД</t>
  </si>
  <si>
    <t>Истор.</t>
  </si>
  <si>
    <t>ПГ за</t>
  </si>
  <si>
    <t xml:space="preserve">СОУ </t>
  </si>
  <si>
    <t>СОУ</t>
  </si>
  <si>
    <t>ОУ</t>
  </si>
  <si>
    <t>ПУИ</t>
  </si>
  <si>
    <t>д/ст</t>
  </si>
  <si>
    <t>ОбА</t>
  </si>
  <si>
    <t>Гурково</t>
  </si>
  <si>
    <t>Кранево</t>
  </si>
  <si>
    <t>Соколово</t>
  </si>
  <si>
    <t>Сенокос</t>
  </si>
  <si>
    <t>Оброчище</t>
  </si>
  <si>
    <t>Стражица</t>
  </si>
  <si>
    <t>музей</t>
  </si>
  <si>
    <t>КОС</t>
  </si>
  <si>
    <t xml:space="preserve"> Хр.ботев</t>
  </si>
  <si>
    <t>Антим</t>
  </si>
  <si>
    <t>Кирил и М.</t>
  </si>
  <si>
    <t>Общо Държавни служби</t>
  </si>
  <si>
    <t>ФУНКЦИЯ 1</t>
  </si>
  <si>
    <t>Вътрена сигурност / РПУ СОД /</t>
  </si>
  <si>
    <t>ФУНКЦИЯ 2</t>
  </si>
  <si>
    <t>Целодневни детски градини</t>
  </si>
  <si>
    <t>ФУНКЦИЯ 3</t>
  </si>
  <si>
    <t>Млечна кухня - детски ясли</t>
  </si>
  <si>
    <t>Здравни кабинети към ОУ и ЦДГ</t>
  </si>
  <si>
    <t>Други дейности здравеопазване</t>
  </si>
  <si>
    <t>ФУНКЦИЯ 4</t>
  </si>
  <si>
    <t>ФУНКЦИЯ 5</t>
  </si>
  <si>
    <t>Спорт</t>
  </si>
  <si>
    <t>Читалища</t>
  </si>
  <si>
    <t>Музей</t>
  </si>
  <si>
    <t>ФУНКЦИЯ 7</t>
  </si>
  <si>
    <t>Др.дейности по икономиката</t>
  </si>
  <si>
    <t>ФУНКЦИЯ 8</t>
  </si>
  <si>
    <t xml:space="preserve">В С И Ч К О </t>
  </si>
  <si>
    <t>Избори</t>
  </si>
  <si>
    <t>Други дейности по отбрана</t>
  </si>
  <si>
    <t>Отбр.мобилизац.подг.  ГЗ</t>
  </si>
  <si>
    <t>Стихийни бедствия / СБ/</t>
  </si>
  <si>
    <t>Общообразователни училища</t>
  </si>
  <si>
    <t>Професионална паралелка ПУЗ</t>
  </si>
  <si>
    <t>Други дейности по соц.осигур.</t>
  </si>
  <si>
    <t>Д С Х И  сезонен дом</t>
  </si>
  <si>
    <t xml:space="preserve"> РАЗХОДНИ ПАРАГРАФИ</t>
  </si>
  <si>
    <t>Заплата председател на Общински съвет</t>
  </si>
  <si>
    <t>ДМС и други доп.възнаграждения</t>
  </si>
  <si>
    <t>01 09</t>
  </si>
  <si>
    <t>Възнаграждения по извънтрудови правоотношения</t>
  </si>
  <si>
    <t>Изплатени суми от СБКО, облекло и други</t>
  </si>
  <si>
    <t>02 05</t>
  </si>
  <si>
    <t>З О В за сметка на работодателя</t>
  </si>
  <si>
    <t>Допълн.задълж.осигуряване УПФ</t>
  </si>
  <si>
    <t>Учебни и научно-изслед.р-ди и книги за библ.</t>
  </si>
  <si>
    <t>Други разходи за външни услуги</t>
  </si>
  <si>
    <t>Командировки в страната</t>
  </si>
  <si>
    <t>Командировки в чужбина</t>
  </si>
  <si>
    <t>10 52</t>
  </si>
  <si>
    <t>Разходи за застраховки</t>
  </si>
  <si>
    <t>10 92</t>
  </si>
  <si>
    <t>Разходи за членски внос</t>
  </si>
  <si>
    <t>46 00</t>
  </si>
  <si>
    <t>Придобиване на стопански инвентар</t>
  </si>
  <si>
    <t>ПРЕДСТАВИТЕЛНИ РАЗХОДИ         ПОСРЕЩАНЕ НА ГОСТИ</t>
  </si>
  <si>
    <t>1. Кмет на Община Балчик</t>
  </si>
  <si>
    <t>2. Председател на ОбС на Община Балчик</t>
  </si>
  <si>
    <t>3. Кметове и кметски наместници</t>
  </si>
  <si>
    <t>4. Сдружение на кметовете</t>
  </si>
  <si>
    <t>ВСИЧКО ЗА ОБЩИНА БАЛЧИК</t>
  </si>
  <si>
    <t>Б Ю Д Ж Е Т</t>
  </si>
  <si>
    <t xml:space="preserve"> ПРИЛОЖЕНИЕ №4а</t>
  </si>
  <si>
    <t>Приложение №: 2</t>
  </si>
  <si>
    <t>Преброяване 2011</t>
  </si>
  <si>
    <t>Приложение № 6</t>
  </si>
  <si>
    <t xml:space="preserve">Приложение №: 8 </t>
  </si>
  <si>
    <t>БКС</t>
  </si>
  <si>
    <t xml:space="preserve"> Хр.Ботев</t>
  </si>
  <si>
    <t xml:space="preserve">Общински съвет </t>
  </si>
  <si>
    <t xml:space="preserve">О Д К </t>
  </si>
  <si>
    <t>Други дейности по образование</t>
  </si>
  <si>
    <t>М Б А Л</t>
  </si>
  <si>
    <t>Домашен социален патронаж /ДСП/</t>
  </si>
  <si>
    <t>Пенсионерски клубове</t>
  </si>
  <si>
    <t>Бюджет 2013г.</t>
  </si>
  <si>
    <t>Отчет 2013г</t>
  </si>
  <si>
    <t>Проекто бюджет 2014 г.</t>
  </si>
  <si>
    <t xml:space="preserve">КАПИТАЛОВИ РАЗХОДИ ПО ОБЕКТИ И ДЕЙНОСТИ ЗА 2014 г. </t>
  </si>
  <si>
    <t>Функция ІV-Здравеопазване</t>
  </si>
  <si>
    <t xml:space="preserve">ОР  сграда обществено хранене ДСП </t>
  </si>
  <si>
    <t>Проект СЕС "Туристически атракции"-съфинансиране</t>
  </si>
  <si>
    <t>Машини  и съоражения  СЕС проект "МБАЛ" съфинансиране</t>
  </si>
  <si>
    <t>Изграждане мултифункционална част Стадион</t>
  </si>
  <si>
    <t xml:space="preserve">Параклис с.Църква </t>
  </si>
  <si>
    <t>Проект -  СЕС съфинансиране "CROSS BORDER"</t>
  </si>
  <si>
    <t>Проект -  СЕС съфинансиране "Черноморски велосипед"</t>
  </si>
  <si>
    <t>Програмна система за  продажба на билети "Автогара"</t>
  </si>
  <si>
    <t>ЦЕЛЕВИ</t>
  </si>
  <si>
    <t>ИБСФ/КСФ/</t>
  </si>
  <si>
    <t>Началник отдел "БФС"/ М.Димов /</t>
  </si>
  <si>
    <t xml:space="preserve">С П О З    </t>
  </si>
  <si>
    <t>В и К</t>
  </si>
  <si>
    <t>Улично осветление</t>
  </si>
  <si>
    <t>Ремонт пътища</t>
  </si>
  <si>
    <t>Др.дейности  ЖС по БКС</t>
  </si>
  <si>
    <t>управление по ООС</t>
  </si>
  <si>
    <t xml:space="preserve">Озеленяване </t>
  </si>
  <si>
    <t>Чистота</t>
  </si>
  <si>
    <t>Пречиствателна станция / ПСОВ/</t>
  </si>
  <si>
    <t>САПАРД      проект Балтата</t>
  </si>
  <si>
    <t>Др.дейности по О О С</t>
  </si>
  <si>
    <t>ФУНКЦИЯ 6</t>
  </si>
  <si>
    <t>Обрядни дейности</t>
  </si>
  <si>
    <t>Др.дейности култура</t>
  </si>
  <si>
    <t>Ремонт четвъртокласна пътна мрежа</t>
  </si>
  <si>
    <t>Др.д/ти  транспорт вътрешногр.</t>
  </si>
  <si>
    <t>Туризъм</t>
  </si>
  <si>
    <t>Пазари</t>
  </si>
  <si>
    <t>Международни програми</t>
  </si>
  <si>
    <t>Лихви</t>
  </si>
  <si>
    <t>ВСИЧКО  общ.отговорност</t>
  </si>
  <si>
    <t>в т.ч. общинска + дофинанс.</t>
  </si>
  <si>
    <t>Приложение №3</t>
  </si>
  <si>
    <t>Преброяване 2011г</t>
  </si>
  <si>
    <t>Петър Сивков</t>
  </si>
  <si>
    <t xml:space="preserve">         в) 17 май - Ден на българския спорт</t>
  </si>
  <si>
    <t xml:space="preserve">         г) Морско плуване за всички, август</t>
  </si>
  <si>
    <t>Фолклорен фестивал "Море от ритми"</t>
  </si>
  <si>
    <t>ПРОЕКТ за Б Ю Д Ж Е Т</t>
  </si>
  <si>
    <t>76 00</t>
  </si>
  <si>
    <t>Временни заеми от бюджета</t>
  </si>
  <si>
    <t xml:space="preserve">                            /П.Сивков/</t>
  </si>
  <si>
    <t xml:space="preserve">                         /М.Димов/</t>
  </si>
  <si>
    <t>Гл. Експерт"Бюджет"</t>
  </si>
  <si>
    <t xml:space="preserve"> Гл.Експерт"Бюджет"</t>
  </si>
  <si>
    <t xml:space="preserve">        - пенсионерски спортен клуб "Здравец"</t>
  </si>
  <si>
    <t>83 77</t>
  </si>
  <si>
    <t>83 81</t>
  </si>
  <si>
    <t xml:space="preserve">Получен краткосрочен кредит от фонд ФЛАГ </t>
  </si>
  <si>
    <t xml:space="preserve">Погасшения по краткосроч. кредит от фонд ФЛАГ </t>
  </si>
  <si>
    <t>1. Спортни юбилеи, юбилейни турнири и др.</t>
  </si>
  <si>
    <t>02 09</t>
  </si>
  <si>
    <t>Други плащания и възнаграждения</t>
  </si>
  <si>
    <t>10 11</t>
  </si>
  <si>
    <t>Храна</t>
  </si>
  <si>
    <t>76 11</t>
  </si>
  <si>
    <t>2. Морски клуб  издръжка</t>
  </si>
  <si>
    <t>2а  Морски клуб  капиталови разходи</t>
  </si>
  <si>
    <t>1. ПФК “Черноморец”  гр. Балчик</t>
  </si>
  <si>
    <t>V.  Капиталови разходи стадион и спортни площадки</t>
  </si>
  <si>
    <t>Стихийни бедствия</t>
  </si>
  <si>
    <t>Програма Коменски</t>
  </si>
  <si>
    <t>Др.дейности по образование</t>
  </si>
  <si>
    <t>ПУЗ</t>
  </si>
  <si>
    <t>Помощно училище</t>
  </si>
  <si>
    <t>Извънучилищнии дейности</t>
  </si>
  <si>
    <t>Гл.експерт бюджет</t>
  </si>
  <si>
    <t>ОР четвъртокласна пътна мрежа -целеви</t>
  </si>
  <si>
    <t>Функция ІV Здравеопазване</t>
  </si>
  <si>
    <t>Претоварна станция</t>
  </si>
  <si>
    <t>Резерв</t>
  </si>
  <si>
    <t>ПУИ Кранево</t>
  </si>
  <si>
    <t>Капиталов трансфер</t>
  </si>
  <si>
    <t>55 01</t>
  </si>
  <si>
    <t>Погашения по дългосроч.заеми отбанки в страната</t>
  </si>
  <si>
    <t>ПРОЕКТ НА БЮДЖЕТ ЗА 2014 Г.</t>
  </si>
  <si>
    <t>Ден на град Балчик</t>
  </si>
  <si>
    <t>Международен  филмов фестивал на късометражното кино</t>
  </si>
  <si>
    <t>Фестивал на младите в изкуството "Виа Понтика"</t>
  </si>
  <si>
    <t>Международен хоров фестивал "Черноморски звуци"</t>
  </si>
  <si>
    <t xml:space="preserve">Международен детски  фестивал на изкуствата "Трикси" </t>
  </si>
  <si>
    <t>Други религиозни празници</t>
  </si>
  <si>
    <t>21-ви септември /Връщане на Балчик в пределите на страната/</t>
  </si>
  <si>
    <t xml:space="preserve">1.За провеждане на ученически състезания    </t>
  </si>
  <si>
    <t>2.За участие в областни, градски, зонални състезания</t>
  </si>
  <si>
    <t xml:space="preserve">        - детски турнир тенис на корт "Албена"</t>
  </si>
  <si>
    <t xml:space="preserve">        - републиканско първенство спортно ходене</t>
  </si>
  <si>
    <t xml:space="preserve">        - балканско първенство спортно ходене</t>
  </si>
  <si>
    <t>9.Спортен клуб по бокс и кикбокс "Фуриозо"</t>
  </si>
  <si>
    <t>10.Спортен клуб "Аполон" - световна купа "Дионисополис"</t>
  </si>
  <si>
    <t>14.Спортна дейност и поддръжка сп.площадка ОБП "БКС"</t>
  </si>
  <si>
    <t>БЮДЖЕТ 2014 Г. ПО ДЕЙНОСТИ       ДЪРЖАВНА ОТГОВОРНОСТ</t>
  </si>
  <si>
    <t>БЮДЖЕТ 2014 Г. ПО ДЕЙНОСТИ   ДОФИНАНСИРАНЕ</t>
  </si>
  <si>
    <t>БЮДЖЕТ 2014 Г. ПО ДЕЙНОСТИ    ОБЩИНСКА ОТГОВОРНОСТ</t>
  </si>
  <si>
    <t>Обредни дейности</t>
  </si>
  <si>
    <t>БЮДЖЕТ 2014 Г. ОБЩО</t>
  </si>
  <si>
    <t xml:space="preserve">Вътрешна сигурност </t>
  </si>
  <si>
    <t xml:space="preserve">Отбр.мобилизац.подг. </t>
  </si>
  <si>
    <t>Вътрешна сигурност</t>
  </si>
  <si>
    <t>Вътрена сигурност</t>
  </si>
  <si>
    <t xml:space="preserve">Стихийни бедствия </t>
  </si>
  <si>
    <t>Вода, горива, ел.енергия</t>
  </si>
  <si>
    <t>придобиване на машини, съор-я</t>
  </si>
  <si>
    <t>Др.машини съоражения и оборудване</t>
  </si>
  <si>
    <t>Сметопочистващи машини  2 бр.</t>
  </si>
  <si>
    <t>Пропусквателен режим Паркинг</t>
  </si>
  <si>
    <t>ПРОЕКТИ, ФИНАНСИРАНИ СЪС СРЕДСТВА ОТ ЕС,</t>
  </si>
  <si>
    <t>КОИТО ЩЕ СЕ ИЗПЪЛНЯВАТ ПРЕЗ 2014 г. ,ОТ ОБЩИНА БАЛЧИК</t>
  </si>
  <si>
    <t>№</t>
  </si>
  <si>
    <t>Име на проекта с кратко описание</t>
  </si>
  <si>
    <t>Обща стойност</t>
  </si>
  <si>
    <t xml:space="preserve">Период на </t>
  </si>
  <si>
    <t>Изпълнение на проекта през 2014 г.</t>
  </si>
  <si>
    <t>на проекта</t>
  </si>
  <si>
    <t>изпълнение</t>
  </si>
  <si>
    <t>Общо за 2014 г.</t>
  </si>
  <si>
    <t>Съфинанс.</t>
  </si>
  <si>
    <t>Средства по проекта</t>
  </si>
  <si>
    <t>Да протегнем ръка за помощ</t>
  </si>
  <si>
    <t>Ефективна и ефикасна администрация в община Балчик</t>
  </si>
  <si>
    <t>Подпомагане на устойчивото развитие на община Балчик, чрез обучение на служителите в общинската администрация</t>
  </si>
  <si>
    <t>Изграждане на 3-ти утаител и дълбоководно заустване на ПСОВ - Балчик в Черно море и разширяване обхвата на канализационната мрежа</t>
  </si>
  <si>
    <t>Обновяване и оборудване със специализирана апаратура за образна диагностика и клинична лаборатория на МБАЛ - Балчик</t>
  </si>
  <si>
    <t>Обществена трапезария - Балчик</t>
  </si>
  <si>
    <t xml:space="preserve">ЦНСТ - Балчик </t>
  </si>
  <si>
    <t>Подобряване на туристическите атракции и свързаните с тях инфраструктури на територията на община Балчик</t>
  </si>
  <si>
    <t>Пъстрото лице на Добруджа</t>
  </si>
  <si>
    <t xml:space="preserve"> РибАрт фест - Балчик</t>
  </si>
  <si>
    <t>Cross Border Gardening Art by Black Sea</t>
  </si>
  <si>
    <t>Чесрноморски велосипед - Диверсифициране на туристическите услуги в трансграничният регион Констанца - Балчик чрез велосипеди BSB</t>
  </si>
  <si>
    <t>Рибарско селище с лодкостоянки и хелинг за лодки</t>
  </si>
  <si>
    <t>Модернизиране на рибарско селище - Балчик</t>
  </si>
  <si>
    <t>Рехабилитиране на ПСОВ - Албена, общ. Балчик</t>
  </si>
  <si>
    <t xml:space="preserve">Общо: </t>
  </si>
  <si>
    <t>Н-к отдел "БФС" ………………</t>
  </si>
  <si>
    <t>Съгласувал: Димитрин Димитров</t>
  </si>
  <si>
    <t xml:space="preserve">                        /М.Димов /</t>
  </si>
  <si>
    <t>Балчик - море - традиции</t>
  </si>
  <si>
    <t>70 01</t>
  </si>
  <si>
    <t>Придобиване на дялове и увеличение на капитала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</si>
</sst>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_(* #,##0.000_);_(* \(#,##0.000\);_(* &quot;-&quot;??_);_(@_)"/>
    <numFmt numFmtId="183" formatCode="_(* #,##0.0000_);_(* \(#,##0.0000\);_(* &quot;-&quot;??_);_(@_)"/>
    <numFmt numFmtId="184" formatCode="_(* #,##0.0_);_(* \(#,##0.0\);_(* &quot;-&quot;??_);_(@_)"/>
    <numFmt numFmtId="185" formatCode="_(* #,##0_);_(* \(#,##0\);_(* &quot;-&quot;??_);_(@_)"/>
    <numFmt numFmtId="186" formatCode="0.000"/>
    <numFmt numFmtId="187" formatCode="0.00000"/>
    <numFmt numFmtId="188" formatCode="0.0000"/>
    <numFmt numFmtId="189" formatCode="[$-402]dd\ mmmm\ yyyy\ &quot;г.&quot;"/>
    <numFmt numFmtId="190" formatCode="dd\.mm\.yyyy\ &quot;г.&quot;;@"/>
    <numFmt numFmtId="191" formatCode="d\.m\.yyyy\ &quot;г.&quot;;@"/>
    <numFmt numFmtId="192" formatCode="#,##0\ &quot;лв&quot;"/>
    <numFmt numFmtId="193" formatCode="#,##0\ _л_в"/>
  </numFmts>
  <fonts count="61">
    <font>
      <sz val="8"/>
      <name val="Arial Cyr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u val="single"/>
      <sz val="7.45"/>
      <color indexed="12"/>
      <name val="Arial Cyr"/>
      <family val="2"/>
    </font>
    <font>
      <u val="single"/>
      <sz val="7.45"/>
      <color indexed="36"/>
      <name val="Arial Cyr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Arial CYR"/>
      <family val="2"/>
    </font>
    <font>
      <b/>
      <u val="single"/>
      <sz val="16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Arial Cyr"/>
      <family val="0"/>
    </font>
    <font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u val="single"/>
      <sz val="10"/>
      <name val="Times New Roman"/>
      <family val="1"/>
    </font>
    <font>
      <b/>
      <u val="single"/>
      <sz val="8"/>
      <name val="Arial Cyr"/>
      <family val="0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9"/>
      <color indexed="10"/>
      <name val="Times New Roman"/>
      <family val="1"/>
    </font>
    <font>
      <b/>
      <sz val="8"/>
      <name val="Arial Cyr"/>
      <family val="0"/>
    </font>
    <font>
      <b/>
      <sz val="8"/>
      <color indexed="9"/>
      <name val="Arial"/>
      <family val="2"/>
    </font>
    <font>
      <sz val="9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Arial Cyr"/>
      <family val="2"/>
    </font>
    <font>
      <sz val="11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4" borderId="0" applyNumberFormat="0" applyBorder="0" applyAlignment="0" applyProtection="0"/>
    <xf numFmtId="0" fontId="60" fillId="6" borderId="0" applyNumberFormat="0" applyBorder="0" applyAlignment="0" applyProtection="0"/>
    <xf numFmtId="0" fontId="60" fillId="3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4" borderId="0" applyNumberFormat="0" applyBorder="0" applyAlignment="0" applyProtection="0"/>
    <xf numFmtId="0" fontId="59" fillId="6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3" borderId="0" applyNumberFormat="0" applyBorder="0" applyAlignment="0" applyProtection="0"/>
    <xf numFmtId="0" fontId="59" fillId="11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0" fillId="15" borderId="0" applyNumberFormat="0" applyBorder="0" applyAlignment="0" applyProtection="0"/>
    <xf numFmtId="0" fontId="54" fillId="16" borderId="1" applyNumberFormat="0" applyAlignment="0" applyProtection="0"/>
    <xf numFmtId="0" fontId="56" fillId="17" borderId="2" applyNumberFormat="0" applyAlignment="0" applyProtection="0"/>
    <xf numFmtId="1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6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7" borderId="1" applyNumberFormat="0" applyAlignment="0" applyProtection="0"/>
    <xf numFmtId="0" fontId="55" fillId="0" borderId="6" applyNumberFormat="0" applyFill="0" applyAlignment="0" applyProtection="0"/>
    <xf numFmtId="0" fontId="51" fillId="7" borderId="0" applyNumberFormat="0" applyBorder="0" applyAlignment="0" applyProtection="0"/>
    <xf numFmtId="0" fontId="0" fillId="4" borderId="7" applyNumberFormat="0" applyFont="0" applyAlignment="0" applyProtection="0"/>
    <xf numFmtId="0" fontId="53" fillId="16" borderId="8" applyNumberFormat="0" applyAlignment="0" applyProtection="0"/>
    <xf numFmtId="1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4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5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5" fillId="18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3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7" fillId="5" borderId="10" xfId="0" applyFont="1" applyFill="1" applyBorder="1" applyAlignment="1">
      <alignment/>
    </xf>
    <xf numFmtId="0" fontId="13" fillId="0" borderId="0" xfId="0" applyFont="1" applyAlignment="1">
      <alignment/>
    </xf>
    <xf numFmtId="0" fontId="8" fillId="0" borderId="10" xfId="0" applyFont="1" applyBorder="1" applyAlignment="1">
      <alignment/>
    </xf>
    <xf numFmtId="0" fontId="7" fillId="18" borderId="11" xfId="0" applyFont="1" applyFill="1" applyBorder="1" applyAlignment="1">
      <alignment horizontal="center"/>
    </xf>
    <xf numFmtId="9" fontId="7" fillId="18" borderId="12" xfId="0" applyNumberFormat="1" applyFont="1" applyFill="1" applyBorder="1" applyAlignment="1">
      <alignment horizontal="center"/>
    </xf>
    <xf numFmtId="0" fontId="8" fillId="5" borderId="10" xfId="0" applyFont="1" applyFill="1" applyBorder="1" applyAlignment="1">
      <alignment/>
    </xf>
    <xf numFmtId="0" fontId="5" fillId="18" borderId="13" xfId="0" applyFont="1" applyFill="1" applyBorder="1" applyAlignment="1">
      <alignment horizontal="center" vertical="center" wrapText="1"/>
    </xf>
    <xf numFmtId="0" fontId="5" fillId="18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6" fillId="5" borderId="15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5" borderId="16" xfId="0" applyFont="1" applyFill="1" applyBorder="1" applyAlignment="1">
      <alignment/>
    </xf>
    <xf numFmtId="1" fontId="7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16" borderId="10" xfId="0" applyFont="1" applyFill="1" applyBorder="1" applyAlignment="1">
      <alignment/>
    </xf>
    <xf numFmtId="0" fontId="7" fillId="16" borderId="10" xfId="0" applyNumberFormat="1" applyFont="1" applyFill="1" applyBorder="1" applyAlignment="1">
      <alignment/>
    </xf>
    <xf numFmtId="0" fontId="10" fillId="18" borderId="10" xfId="0" applyFont="1" applyFill="1" applyBorder="1" applyAlignment="1">
      <alignment/>
    </xf>
    <xf numFmtId="0" fontId="5" fillId="5" borderId="11" xfId="0" applyFont="1" applyFill="1" applyBorder="1" applyAlignment="1">
      <alignment/>
    </xf>
    <xf numFmtId="0" fontId="5" fillId="5" borderId="11" xfId="0" applyFont="1" applyFill="1" applyBorder="1" applyAlignment="1">
      <alignment horizontal="center"/>
    </xf>
    <xf numFmtId="0" fontId="6" fillId="5" borderId="17" xfId="0" applyFont="1" applyFill="1" applyBorder="1" applyAlignment="1">
      <alignment/>
    </xf>
    <xf numFmtId="0" fontId="0" fillId="0" borderId="0" xfId="0" applyAlignment="1">
      <alignment/>
    </xf>
    <xf numFmtId="0" fontId="17" fillId="18" borderId="18" xfId="0" applyFont="1" applyFill="1" applyBorder="1" applyAlignment="1">
      <alignment wrapText="1"/>
    </xf>
    <xf numFmtId="0" fontId="0" fillId="18" borderId="19" xfId="0" applyFill="1" applyBorder="1" applyAlignment="1">
      <alignment wrapText="1"/>
    </xf>
    <xf numFmtId="0" fontId="10" fillId="0" borderId="0" xfId="0" applyFont="1" applyAlignment="1">
      <alignment/>
    </xf>
    <xf numFmtId="2" fontId="5" fillId="0" borderId="0" xfId="0" applyNumberFormat="1" applyFont="1" applyAlignment="1">
      <alignment/>
    </xf>
    <xf numFmtId="0" fontId="7" fillId="0" borderId="20" xfId="0" applyFont="1" applyBorder="1" applyAlignment="1">
      <alignment/>
    </xf>
    <xf numFmtId="0" fontId="10" fillId="18" borderId="20" xfId="0" applyFont="1" applyFill="1" applyBorder="1" applyAlignment="1">
      <alignment/>
    </xf>
    <xf numFmtId="0" fontId="7" fillId="18" borderId="21" xfId="0" applyFont="1" applyFill="1" applyBorder="1" applyAlignment="1">
      <alignment horizontal="center"/>
    </xf>
    <xf numFmtId="9" fontId="7" fillId="18" borderId="22" xfId="0" applyNumberFormat="1" applyFont="1" applyFill="1" applyBorder="1" applyAlignment="1">
      <alignment horizontal="center"/>
    </xf>
    <xf numFmtId="0" fontId="24" fillId="0" borderId="10" xfId="0" applyFont="1" applyBorder="1" applyAlignment="1">
      <alignment/>
    </xf>
    <xf numFmtId="0" fontId="24" fillId="5" borderId="10" xfId="0" applyFont="1" applyFill="1" applyBorder="1" applyAlignment="1">
      <alignment/>
    </xf>
    <xf numFmtId="0" fontId="24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18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18" borderId="13" xfId="0" applyFont="1" applyFill="1" applyBorder="1" applyAlignment="1">
      <alignment horizontal="center"/>
    </xf>
    <xf numFmtId="0" fontId="1" fillId="18" borderId="11" xfId="0" applyFont="1" applyFill="1" applyBorder="1" applyAlignment="1">
      <alignment horizontal="center"/>
    </xf>
    <xf numFmtId="0" fontId="6" fillId="18" borderId="11" xfId="0" applyFont="1" applyFill="1" applyBorder="1" applyAlignment="1">
      <alignment horizontal="center"/>
    </xf>
    <xf numFmtId="0" fontId="6" fillId="18" borderId="14" xfId="0" applyFont="1" applyFill="1" applyBorder="1" applyAlignment="1">
      <alignment horizontal="center"/>
    </xf>
    <xf numFmtId="0" fontId="1" fillId="18" borderId="23" xfId="0" applyFont="1" applyFill="1" applyBorder="1" applyAlignment="1">
      <alignment horizontal="center"/>
    </xf>
    <xf numFmtId="0" fontId="6" fillId="18" borderId="23" xfId="0" applyFont="1" applyFill="1" applyBorder="1" applyAlignment="1">
      <alignment horizontal="center"/>
    </xf>
    <xf numFmtId="0" fontId="6" fillId="18" borderId="24" xfId="0" applyFont="1" applyFill="1" applyBorder="1" applyAlignment="1">
      <alignment horizontal="center"/>
    </xf>
    <xf numFmtId="0" fontId="0" fillId="18" borderId="12" xfId="0" applyFill="1" applyBorder="1" applyAlignment="1">
      <alignment/>
    </xf>
    <xf numFmtId="0" fontId="5" fillId="18" borderId="12" xfId="0" applyFont="1" applyFill="1" applyBorder="1" applyAlignment="1">
      <alignment/>
    </xf>
    <xf numFmtId="0" fontId="5" fillId="0" borderId="24" xfId="0" applyFont="1" applyFill="1" applyBorder="1" applyAlignment="1">
      <alignment horizontal="left"/>
    </xf>
    <xf numFmtId="16" fontId="6" fillId="19" borderId="10" xfId="0" applyNumberFormat="1" applyFont="1" applyFill="1" applyBorder="1" applyAlignment="1">
      <alignment horizontal="center"/>
    </xf>
    <xf numFmtId="9" fontId="6" fillId="0" borderId="22" xfId="0" applyNumberFormat="1" applyFont="1" applyFill="1" applyBorder="1" applyAlignment="1">
      <alignment horizontal="right"/>
    </xf>
    <xf numFmtId="0" fontId="6" fillId="19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6" fillId="19" borderId="10" xfId="0" applyFont="1" applyFill="1" applyBorder="1" applyAlignment="1">
      <alignment horizontal="center"/>
    </xf>
    <xf numFmtId="1" fontId="6" fillId="19" borderId="10" xfId="42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2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5" fillId="19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1" fontId="5" fillId="0" borderId="10" xfId="0" applyNumberFormat="1" applyFont="1" applyBorder="1" applyAlignment="1">
      <alignment horizontal="right"/>
    </xf>
    <xf numFmtId="1" fontId="6" fillId="0" borderId="10" xfId="0" applyNumberFormat="1" applyFont="1" applyFill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1" fontId="5" fillId="0" borderId="11" xfId="0" applyNumberFormat="1" applyFont="1" applyFill="1" applyBorder="1" applyAlignment="1">
      <alignment horizontal="center"/>
    </xf>
    <xf numFmtId="1" fontId="6" fillId="19" borderId="10" xfId="0" applyNumberFormat="1" applyFont="1" applyFill="1" applyBorder="1" applyAlignment="1">
      <alignment horizontal="right"/>
    </xf>
    <xf numFmtId="1" fontId="6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6" fillId="18" borderId="10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left" wrapText="1"/>
    </xf>
    <xf numFmtId="0" fontId="6" fillId="7" borderId="10" xfId="0" applyFont="1" applyFill="1" applyBorder="1" applyAlignment="1">
      <alignment horizontal="center" wrapText="1"/>
    </xf>
    <xf numFmtId="0" fontId="6" fillId="7" borderId="10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18" borderId="10" xfId="0" applyNumberFormat="1" applyFont="1" applyFill="1" applyBorder="1" applyAlignment="1">
      <alignment horizontal="right"/>
    </xf>
    <xf numFmtId="0" fontId="6" fillId="18" borderId="10" xfId="0" applyNumberFormat="1" applyFont="1" applyFill="1" applyBorder="1" applyAlignment="1">
      <alignment horizontal="right" vertical="top"/>
    </xf>
    <xf numFmtId="0" fontId="6" fillId="7" borderId="10" xfId="0" applyNumberFormat="1" applyFont="1" applyFill="1" applyBorder="1" applyAlignment="1">
      <alignment horizontal="right"/>
    </xf>
    <xf numFmtId="0" fontId="6" fillId="18" borderId="10" xfId="0" applyFont="1" applyFill="1" applyBorder="1" applyAlignment="1">
      <alignment horizontal="left" wrapText="1"/>
    </xf>
    <xf numFmtId="0" fontId="6" fillId="18" borderId="10" xfId="0" applyFont="1" applyFill="1" applyBorder="1" applyAlignment="1">
      <alignment horizontal="center" wrapText="1"/>
    </xf>
    <xf numFmtId="0" fontId="5" fillId="18" borderId="10" xfId="0" applyNumberFormat="1" applyFont="1" applyFill="1" applyBorder="1" applyAlignment="1">
      <alignment horizontal="right"/>
    </xf>
    <xf numFmtId="0" fontId="5" fillId="18" borderId="10" xfId="0" applyFont="1" applyFill="1" applyBorder="1" applyAlignment="1">
      <alignment horizontal="left" wrapText="1"/>
    </xf>
    <xf numFmtId="0" fontId="5" fillId="18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right" wrapText="1"/>
    </xf>
    <xf numFmtId="0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0" fontId="5" fillId="18" borderId="1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1" fontId="6" fillId="0" borderId="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1" fontId="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1" fontId="8" fillId="0" borderId="10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7" fillId="0" borderId="0" xfId="0" applyNumberFormat="1" applyFont="1" applyFill="1" applyAlignment="1">
      <alignment/>
    </xf>
    <xf numFmtId="0" fontId="24" fillId="0" borderId="10" xfId="0" applyFont="1" applyBorder="1" applyAlignment="1">
      <alignment horizontal="center"/>
    </xf>
    <xf numFmtId="1" fontId="8" fillId="5" borderId="10" xfId="0" applyNumberFormat="1" applyFont="1" applyFill="1" applyBorder="1" applyAlignment="1">
      <alignment/>
    </xf>
    <xf numFmtId="9" fontId="8" fillId="18" borderId="12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horizontal="right" vertical="center" wrapText="1"/>
    </xf>
    <xf numFmtId="0" fontId="6" fillId="5" borderId="16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6" fillId="0" borderId="0" xfId="0" applyFont="1" applyAlignment="1">
      <alignment/>
    </xf>
    <xf numFmtId="0" fontId="25" fillId="2" borderId="20" xfId="0" applyFont="1" applyFill="1" applyBorder="1" applyAlignment="1">
      <alignment/>
    </xf>
    <xf numFmtId="0" fontId="26" fillId="2" borderId="25" xfId="0" applyFont="1" applyFill="1" applyBorder="1" applyAlignment="1">
      <alignment/>
    </xf>
    <xf numFmtId="0" fontId="25" fillId="0" borderId="0" xfId="0" applyFont="1" applyAlignment="1">
      <alignment/>
    </xf>
    <xf numFmtId="0" fontId="26" fillId="21" borderId="11" xfId="0" applyFont="1" applyFill="1" applyBorder="1" applyAlignment="1">
      <alignment/>
    </xf>
    <xf numFmtId="0" fontId="26" fillId="21" borderId="11" xfId="0" applyFont="1" applyFill="1" applyBorder="1" applyAlignment="1">
      <alignment horizontal="center"/>
    </xf>
    <xf numFmtId="0" fontId="26" fillId="21" borderId="26" xfId="0" applyFont="1" applyFill="1" applyBorder="1" applyAlignment="1">
      <alignment horizontal="center"/>
    </xf>
    <xf numFmtId="0" fontId="26" fillId="21" borderId="13" xfId="0" applyFont="1" applyFill="1" applyBorder="1" applyAlignment="1">
      <alignment horizontal="center"/>
    </xf>
    <xf numFmtId="0" fontId="26" fillId="21" borderId="12" xfId="0" applyFont="1" applyFill="1" applyBorder="1" applyAlignment="1">
      <alignment/>
    </xf>
    <xf numFmtId="0" fontId="26" fillId="21" borderId="12" xfId="0" applyFont="1" applyFill="1" applyBorder="1" applyAlignment="1">
      <alignment horizontal="center"/>
    </xf>
    <xf numFmtId="0" fontId="26" fillId="21" borderId="27" xfId="0" applyFont="1" applyFill="1" applyBorder="1" applyAlignment="1">
      <alignment horizontal="center"/>
    </xf>
    <xf numFmtId="0" fontId="26" fillId="21" borderId="24" xfId="0" applyFont="1" applyFill="1" applyBorder="1" applyAlignment="1">
      <alignment horizontal="center"/>
    </xf>
    <xf numFmtId="0" fontId="25" fillId="21" borderId="12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5" fillId="22" borderId="10" xfId="0" applyFont="1" applyFill="1" applyBorder="1" applyAlignment="1">
      <alignment/>
    </xf>
    <xf numFmtId="0" fontId="25" fillId="21" borderId="10" xfId="0" applyFont="1" applyFill="1" applyBorder="1" applyAlignment="1">
      <alignment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0" fontId="13" fillId="5" borderId="10" xfId="0" applyFont="1" applyFill="1" applyBorder="1" applyAlignment="1">
      <alignment/>
    </xf>
    <xf numFmtId="0" fontId="13" fillId="5" borderId="1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" fontId="13" fillId="0" borderId="0" xfId="0" applyNumberFormat="1" applyFont="1" applyBorder="1" applyAlignment="1">
      <alignment/>
    </xf>
    <xf numFmtId="17" fontId="7" fillId="0" borderId="12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6" fillId="2" borderId="28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2" borderId="10" xfId="0" applyFont="1" applyFill="1" applyBorder="1" applyAlignment="1">
      <alignment/>
    </xf>
    <xf numFmtId="0" fontId="25" fillId="21" borderId="12" xfId="0" applyFont="1" applyFill="1" applyBorder="1" applyAlignment="1">
      <alignment horizontal="center"/>
    </xf>
    <xf numFmtId="0" fontId="25" fillId="5" borderId="1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5" fillId="18" borderId="10" xfId="0" applyFont="1" applyFill="1" applyBorder="1" applyAlignment="1">
      <alignment/>
    </xf>
    <xf numFmtId="0" fontId="6" fillId="5" borderId="10" xfId="0" applyFont="1" applyFill="1" applyBorder="1" applyAlignment="1">
      <alignment/>
    </xf>
    <xf numFmtId="0" fontId="5" fillId="5" borderId="11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7" fillId="7" borderId="29" xfId="0" applyFont="1" applyFill="1" applyBorder="1" applyAlignment="1">
      <alignment/>
    </xf>
    <xf numFmtId="0" fontId="18" fillId="0" borderId="30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17" fillId="7" borderId="33" xfId="0" applyFont="1" applyFill="1" applyBorder="1" applyAlignment="1">
      <alignment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36" xfId="0" applyFont="1" applyBorder="1" applyAlignment="1">
      <alignment/>
    </xf>
    <xf numFmtId="0" fontId="23" fillId="0" borderId="36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Alignment="1">
      <alignment/>
    </xf>
    <xf numFmtId="0" fontId="26" fillId="23" borderId="11" xfId="0" applyFont="1" applyFill="1" applyBorder="1" applyAlignment="1">
      <alignment/>
    </xf>
    <xf numFmtId="0" fontId="26" fillId="23" borderId="26" xfId="0" applyFont="1" applyFill="1" applyBorder="1" applyAlignment="1">
      <alignment/>
    </xf>
    <xf numFmtId="0" fontId="26" fillId="23" borderId="11" xfId="0" applyFont="1" applyFill="1" applyBorder="1" applyAlignment="1">
      <alignment horizontal="center"/>
    </xf>
    <xf numFmtId="0" fontId="26" fillId="23" borderId="26" xfId="0" applyFont="1" applyFill="1" applyBorder="1" applyAlignment="1">
      <alignment horizontal="center"/>
    </xf>
    <xf numFmtId="0" fontId="26" fillId="23" borderId="13" xfId="0" applyFont="1" applyFill="1" applyBorder="1" applyAlignment="1">
      <alignment horizontal="center"/>
    </xf>
    <xf numFmtId="0" fontId="26" fillId="23" borderId="12" xfId="0" applyFont="1" applyFill="1" applyBorder="1" applyAlignment="1">
      <alignment/>
    </xf>
    <xf numFmtId="0" fontId="26" fillId="23" borderId="27" xfId="0" applyFont="1" applyFill="1" applyBorder="1" applyAlignment="1">
      <alignment/>
    </xf>
    <xf numFmtId="0" fontId="26" fillId="23" borderId="12" xfId="0" applyFont="1" applyFill="1" applyBorder="1" applyAlignment="1">
      <alignment horizontal="center"/>
    </xf>
    <xf numFmtId="0" fontId="26" fillId="23" borderId="27" xfId="0" applyFont="1" applyFill="1" applyBorder="1" applyAlignment="1">
      <alignment horizontal="center"/>
    </xf>
    <xf numFmtId="0" fontId="26" fillId="23" borderId="24" xfId="0" applyFont="1" applyFill="1" applyBorder="1" applyAlignment="1">
      <alignment horizontal="center"/>
    </xf>
    <xf numFmtId="0" fontId="25" fillId="23" borderId="12" xfId="0" applyFont="1" applyFill="1" applyBorder="1" applyAlignment="1">
      <alignment/>
    </xf>
    <xf numFmtId="0" fontId="25" fillId="18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5" fillId="23" borderId="10" xfId="0" applyFont="1" applyFill="1" applyBorder="1" applyAlignment="1">
      <alignment/>
    </xf>
    <xf numFmtId="0" fontId="33" fillId="0" borderId="0" xfId="0" applyFont="1" applyAlignment="1">
      <alignment/>
    </xf>
    <xf numFmtId="0" fontId="5" fillId="2" borderId="10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1" fontId="6" fillId="0" borderId="0" xfId="0" applyNumberFormat="1" applyFont="1" applyFill="1" applyBorder="1" applyAlignment="1">
      <alignment horizontal="right"/>
    </xf>
    <xf numFmtId="0" fontId="6" fillId="5" borderId="12" xfId="0" applyFont="1" applyFill="1" applyBorder="1" applyAlignment="1">
      <alignment wrapText="1"/>
    </xf>
    <xf numFmtId="0" fontId="6" fillId="18" borderId="37" xfId="0" applyFont="1" applyFill="1" applyBorder="1" applyAlignment="1">
      <alignment horizontal="center" vertical="center"/>
    </xf>
    <xf numFmtId="0" fontId="6" fillId="18" borderId="38" xfId="0" applyFont="1" applyFill="1" applyBorder="1" applyAlignment="1">
      <alignment horizontal="center" vertical="center"/>
    </xf>
    <xf numFmtId="0" fontId="6" fillId="18" borderId="3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1" fontId="34" fillId="0" borderId="22" xfId="59" applyFont="1" applyFill="1" applyBorder="1" applyAlignment="1">
      <alignment horizontal="right"/>
    </xf>
    <xf numFmtId="1" fontId="34" fillId="0" borderId="10" xfId="0" applyNumberFormat="1" applyFont="1" applyBorder="1" applyAlignment="1">
      <alignment horizontal="right"/>
    </xf>
    <xf numFmtId="2" fontId="34" fillId="0" borderId="10" xfId="0" applyNumberFormat="1" applyFont="1" applyBorder="1" applyAlignment="1">
      <alignment horizontal="right"/>
    </xf>
    <xf numFmtId="0" fontId="34" fillId="0" borderId="10" xfId="0" applyFont="1" applyBorder="1" applyAlignment="1">
      <alignment horizontal="right"/>
    </xf>
    <xf numFmtId="1" fontId="34" fillId="0" borderId="28" xfId="0" applyNumberFormat="1" applyFont="1" applyFill="1" applyBorder="1" applyAlignment="1">
      <alignment horizontal="right"/>
    </xf>
    <xf numFmtId="0" fontId="34" fillId="0" borderId="28" xfId="0" applyFont="1" applyFill="1" applyBorder="1" applyAlignment="1">
      <alignment horizontal="right"/>
    </xf>
    <xf numFmtId="0" fontId="35" fillId="0" borderId="28" xfId="0" applyFont="1" applyFill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1" fontId="5" fillId="0" borderId="12" xfId="0" applyNumberFormat="1" applyFont="1" applyBorder="1" applyAlignment="1">
      <alignment horizontal="right"/>
    </xf>
    <xf numFmtId="0" fontId="36" fillId="18" borderId="11" xfId="0" applyFont="1" applyFill="1" applyBorder="1" applyAlignment="1">
      <alignment horizontal="center"/>
    </xf>
    <xf numFmtId="0" fontId="36" fillId="18" borderId="23" xfId="0" applyFont="1" applyFill="1" applyBorder="1" applyAlignment="1">
      <alignment horizontal="center"/>
    </xf>
    <xf numFmtId="9" fontId="36" fillId="18" borderId="12" xfId="0" applyNumberFormat="1" applyFont="1" applyFill="1" applyBorder="1" applyAlignment="1">
      <alignment horizontal="center"/>
    </xf>
    <xf numFmtId="1" fontId="37" fillId="0" borderId="10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6" fillId="5" borderId="12" xfId="0" applyFont="1" applyFill="1" applyBorder="1" applyAlignment="1">
      <alignment/>
    </xf>
    <xf numFmtId="0" fontId="6" fillId="5" borderId="24" xfId="0" applyFont="1" applyFill="1" applyBorder="1" applyAlignment="1">
      <alignment/>
    </xf>
    <xf numFmtId="0" fontId="17" fillId="18" borderId="29" xfId="0" applyFont="1" applyFill="1" applyBorder="1" applyAlignment="1">
      <alignment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19" xfId="0" applyFont="1" applyBorder="1" applyAlignment="1">
      <alignment/>
    </xf>
    <xf numFmtId="0" fontId="17" fillId="18" borderId="18" xfId="0" applyFont="1" applyFill="1" applyBorder="1" applyAlignment="1">
      <alignment horizontal="center" wrapText="1"/>
    </xf>
    <xf numFmtId="0" fontId="38" fillId="18" borderId="19" xfId="0" applyFont="1" applyFill="1" applyBorder="1" applyAlignment="1">
      <alignment horizontal="center" wrapText="1"/>
    </xf>
    <xf numFmtId="0" fontId="18" fillId="0" borderId="42" xfId="0" applyFont="1" applyBorder="1" applyAlignment="1">
      <alignment/>
    </xf>
    <xf numFmtId="0" fontId="25" fillId="20" borderId="10" xfId="0" applyFont="1" applyFill="1" applyBorder="1" applyAlignment="1">
      <alignment/>
    </xf>
    <xf numFmtId="0" fontId="39" fillId="24" borderId="10" xfId="0" applyFont="1" applyFill="1" applyBorder="1" applyAlignment="1">
      <alignment/>
    </xf>
    <xf numFmtId="0" fontId="26" fillId="0" borderId="0" xfId="0" applyFont="1" applyAlignment="1">
      <alignment horizontal="center"/>
    </xf>
    <xf numFmtId="0" fontId="26" fillId="2" borderId="25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5" fillId="22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21" borderId="1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20" borderId="10" xfId="0" applyFont="1" applyFill="1" applyBorder="1" applyAlignment="1">
      <alignment horizontal="center"/>
    </xf>
    <xf numFmtId="0" fontId="25" fillId="5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" fontId="13" fillId="2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right"/>
    </xf>
    <xf numFmtId="0" fontId="13" fillId="7" borderId="10" xfId="0" applyFont="1" applyFill="1" applyBorder="1" applyAlignment="1">
      <alignment/>
    </xf>
    <xf numFmtId="3" fontId="10" fillId="7" borderId="10" xfId="0" applyNumberFormat="1" applyFont="1" applyFill="1" applyBorder="1" applyAlignment="1">
      <alignment/>
    </xf>
    <xf numFmtId="0" fontId="18" fillId="0" borderId="43" xfId="0" applyFont="1" applyBorder="1" applyAlignment="1">
      <alignment/>
    </xf>
    <xf numFmtId="0" fontId="17" fillId="20" borderId="33" xfId="0" applyFont="1" applyFill="1" applyBorder="1" applyAlignment="1">
      <alignment/>
    </xf>
    <xf numFmtId="0" fontId="17" fillId="20" borderId="29" xfId="0" applyFont="1" applyFill="1" applyBorder="1" applyAlignment="1">
      <alignment/>
    </xf>
    <xf numFmtId="0" fontId="18" fillId="0" borderId="0" xfId="0" applyFont="1" applyAlignment="1">
      <alignment/>
    </xf>
    <xf numFmtId="0" fontId="6" fillId="0" borderId="10" xfId="0" applyNumberFormat="1" applyFont="1" applyBorder="1" applyAlignment="1">
      <alignment horizontal="right"/>
    </xf>
    <xf numFmtId="0" fontId="13" fillId="22" borderId="12" xfId="0" applyFont="1" applyFill="1" applyBorder="1" applyAlignment="1">
      <alignment/>
    </xf>
    <xf numFmtId="3" fontId="10" fillId="22" borderId="12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30" xfId="0" applyFont="1" applyFill="1" applyBorder="1" applyAlignment="1">
      <alignment/>
    </xf>
    <xf numFmtId="0" fontId="18" fillId="0" borderId="35" xfId="0" applyFont="1" applyFill="1" applyBorder="1" applyAlignment="1">
      <alignment/>
    </xf>
    <xf numFmtId="0" fontId="18" fillId="0" borderId="31" xfId="0" applyFont="1" applyFill="1" applyBorder="1" applyAlignment="1">
      <alignment/>
    </xf>
    <xf numFmtId="0" fontId="18" fillId="0" borderId="32" xfId="0" applyFont="1" applyFill="1" applyBorder="1" applyAlignment="1">
      <alignment/>
    </xf>
    <xf numFmtId="0" fontId="18" fillId="0" borderId="39" xfId="0" applyFont="1" applyFill="1" applyBorder="1" applyAlignment="1">
      <alignment/>
    </xf>
    <xf numFmtId="0" fontId="18" fillId="0" borderId="41" xfId="0" applyFont="1" applyFill="1" applyBorder="1" applyAlignment="1">
      <alignment/>
    </xf>
    <xf numFmtId="0" fontId="18" fillId="0" borderId="40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8" fillId="0" borderId="31" xfId="0" applyFont="1" applyFill="1" applyBorder="1" applyAlignment="1">
      <alignment/>
    </xf>
    <xf numFmtId="1" fontId="40" fillId="0" borderId="10" xfId="0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3" fontId="13" fillId="20" borderId="37" xfId="0" applyNumberFormat="1" applyFont="1" applyFill="1" applyBorder="1" applyAlignment="1">
      <alignment vertical="center" wrapText="1"/>
    </xf>
    <xf numFmtId="3" fontId="13" fillId="0" borderId="44" xfId="0" applyNumberFormat="1" applyFont="1" applyFill="1" applyBorder="1" applyAlignment="1">
      <alignment/>
    </xf>
    <xf numFmtId="3" fontId="10" fillId="7" borderId="44" xfId="0" applyNumberFormat="1" applyFont="1" applyFill="1" applyBorder="1" applyAlignment="1">
      <alignment/>
    </xf>
    <xf numFmtId="3" fontId="10" fillId="0" borderId="44" xfId="0" applyNumberFormat="1" applyFont="1" applyFill="1" applyBorder="1" applyAlignment="1">
      <alignment/>
    </xf>
    <xf numFmtId="3" fontId="41" fillId="0" borderId="44" xfId="0" applyNumberFormat="1" applyFont="1" applyFill="1" applyBorder="1" applyAlignment="1">
      <alignment/>
    </xf>
    <xf numFmtId="0" fontId="10" fillId="7" borderId="45" xfId="0" applyFont="1" applyFill="1" applyBorder="1" applyAlignment="1">
      <alignment horizontal="left"/>
    </xf>
    <xf numFmtId="0" fontId="41" fillId="7" borderId="46" xfId="0" applyFont="1" applyFill="1" applyBorder="1" applyAlignment="1">
      <alignment horizontal="left"/>
    </xf>
    <xf numFmtId="3" fontId="10" fillId="7" borderId="47" xfId="0" applyNumberFormat="1" applyFont="1" applyFill="1" applyBorder="1" applyAlignment="1">
      <alignment/>
    </xf>
    <xf numFmtId="0" fontId="41" fillId="16" borderId="20" xfId="0" applyFont="1" applyFill="1" applyBorder="1" applyAlignment="1">
      <alignment/>
    </xf>
    <xf numFmtId="3" fontId="41" fillId="16" borderId="44" xfId="0" applyNumberFormat="1" applyFont="1" applyFill="1" applyBorder="1" applyAlignment="1">
      <alignment/>
    </xf>
    <xf numFmtId="0" fontId="42" fillId="7" borderId="20" xfId="0" applyFont="1" applyFill="1" applyBorder="1" applyAlignment="1">
      <alignment/>
    </xf>
    <xf numFmtId="0" fontId="41" fillId="0" borderId="20" xfId="0" applyFont="1" applyFill="1" applyBorder="1" applyAlignment="1">
      <alignment/>
    </xf>
    <xf numFmtId="0" fontId="41" fillId="7" borderId="20" xfId="0" applyFont="1" applyFill="1" applyBorder="1" applyAlignment="1">
      <alignment/>
    </xf>
    <xf numFmtId="0" fontId="10" fillId="7" borderId="48" xfId="0" applyFont="1" applyFill="1" applyBorder="1" applyAlignment="1">
      <alignment/>
    </xf>
    <xf numFmtId="0" fontId="10" fillId="7" borderId="48" xfId="0" applyFont="1" applyFill="1" applyBorder="1" applyAlignment="1">
      <alignment/>
    </xf>
    <xf numFmtId="0" fontId="43" fillId="0" borderId="0" xfId="0" applyFont="1" applyAlignment="1">
      <alignment/>
    </xf>
    <xf numFmtId="0" fontId="41" fillId="16" borderId="48" xfId="0" applyFont="1" applyFill="1" applyBorder="1" applyAlignment="1">
      <alignment horizontal="center"/>
    </xf>
    <xf numFmtId="3" fontId="10" fillId="7" borderId="47" xfId="0" applyNumberFormat="1" applyFont="1" applyFill="1" applyBorder="1" applyAlignment="1">
      <alignment vertical="center" wrapText="1"/>
    </xf>
    <xf numFmtId="3" fontId="10" fillId="20" borderId="17" xfId="0" applyNumberFormat="1" applyFont="1" applyFill="1" applyBorder="1" applyAlignment="1">
      <alignment vertical="center" wrapText="1"/>
    </xf>
    <xf numFmtId="0" fontId="10" fillId="20" borderId="15" xfId="0" applyFont="1" applyFill="1" applyBorder="1" applyAlignment="1">
      <alignment/>
    </xf>
    <xf numFmtId="0" fontId="10" fillId="20" borderId="49" xfId="0" applyFont="1" applyFill="1" applyBorder="1" applyAlignment="1">
      <alignment/>
    </xf>
    <xf numFmtId="3" fontId="10" fillId="20" borderId="17" xfId="0" applyNumberFormat="1" applyFont="1" applyFill="1" applyBorder="1" applyAlignment="1">
      <alignment/>
    </xf>
    <xf numFmtId="0" fontId="10" fillId="20" borderId="33" xfId="0" applyFont="1" applyFill="1" applyBorder="1" applyAlignment="1">
      <alignment/>
    </xf>
    <xf numFmtId="0" fontId="42" fillId="20" borderId="5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3" fillId="20" borderId="48" xfId="0" applyFont="1" applyFill="1" applyBorder="1" applyAlignment="1">
      <alignment/>
    </xf>
    <xf numFmtId="0" fontId="21" fillId="20" borderId="20" xfId="0" applyFont="1" applyFill="1" applyBorder="1" applyAlignment="1">
      <alignment/>
    </xf>
    <xf numFmtId="0" fontId="13" fillId="20" borderId="33" xfId="0" applyFont="1" applyFill="1" applyBorder="1" applyAlignment="1">
      <alignment/>
    </xf>
    <xf numFmtId="0" fontId="21" fillId="20" borderId="50" xfId="0" applyFont="1" applyFill="1" applyBorder="1" applyAlignment="1">
      <alignment/>
    </xf>
    <xf numFmtId="3" fontId="13" fillId="0" borderId="47" xfId="0" applyNumberFormat="1" applyFont="1" applyFill="1" applyBorder="1" applyAlignment="1">
      <alignment/>
    </xf>
    <xf numFmtId="3" fontId="13" fillId="20" borderId="44" xfId="0" applyNumberFormat="1" applyFont="1" applyFill="1" applyBorder="1" applyAlignment="1">
      <alignment/>
    </xf>
    <xf numFmtId="0" fontId="13" fillId="7" borderId="29" xfId="0" applyFont="1" applyFill="1" applyBorder="1" applyAlignment="1">
      <alignment horizontal="center" vertical="center" wrapText="1"/>
    </xf>
    <xf numFmtId="3" fontId="13" fillId="0" borderId="51" xfId="0" applyNumberFormat="1" applyFont="1" applyFill="1" applyBorder="1" applyAlignment="1">
      <alignment/>
    </xf>
    <xf numFmtId="0" fontId="13" fillId="0" borderId="52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46" xfId="0" applyFont="1" applyFill="1" applyBorder="1" applyAlignment="1">
      <alignment horizontal="left"/>
    </xf>
    <xf numFmtId="0" fontId="13" fillId="0" borderId="48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left"/>
    </xf>
    <xf numFmtId="0" fontId="13" fillId="0" borderId="41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8" fillId="0" borderId="0" xfId="0" applyFont="1" applyAlignment="1">
      <alignment/>
    </xf>
    <xf numFmtId="1" fontId="35" fillId="0" borderId="10" xfId="0" applyNumberFormat="1" applyFont="1" applyBorder="1" applyAlignment="1">
      <alignment horizontal="right"/>
    </xf>
    <xf numFmtId="1" fontId="34" fillId="0" borderId="10" xfId="0" applyNumberFormat="1" applyFont="1" applyFill="1" applyBorder="1" applyAlignment="1">
      <alignment horizontal="right"/>
    </xf>
    <xf numFmtId="2" fontId="34" fillId="0" borderId="12" xfId="0" applyNumberFormat="1" applyFont="1" applyBorder="1" applyAlignment="1">
      <alignment horizontal="right"/>
    </xf>
    <xf numFmtId="1" fontId="34" fillId="0" borderId="12" xfId="0" applyNumberFormat="1" applyFont="1" applyBorder="1" applyAlignment="1">
      <alignment horizontal="right"/>
    </xf>
    <xf numFmtId="0" fontId="34" fillId="0" borderId="11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right"/>
    </xf>
    <xf numFmtId="0" fontId="34" fillId="0" borderId="11" xfId="0" applyFont="1" applyFill="1" applyBorder="1" applyAlignment="1">
      <alignment/>
    </xf>
    <xf numFmtId="9" fontId="44" fillId="18" borderId="10" xfId="0" applyNumberFormat="1" applyFont="1" applyFill="1" applyBorder="1" applyAlignment="1">
      <alignment horizontal="center"/>
    </xf>
    <xf numFmtId="9" fontId="44" fillId="18" borderId="20" xfId="0" applyNumberFormat="1" applyFont="1" applyFill="1" applyBorder="1" applyAlignment="1">
      <alignment horizontal="center"/>
    </xf>
    <xf numFmtId="9" fontId="37" fillId="18" borderId="10" xfId="0" applyNumberFormat="1" applyFont="1" applyFill="1" applyBorder="1" applyAlignment="1">
      <alignment horizontal="center"/>
    </xf>
    <xf numFmtId="9" fontId="37" fillId="18" borderId="20" xfId="0" applyNumberFormat="1" applyFont="1" applyFill="1" applyBorder="1" applyAlignment="1">
      <alignment horizontal="center"/>
    </xf>
    <xf numFmtId="0" fontId="6" fillId="19" borderId="10" xfId="0" applyFont="1" applyFill="1" applyBorder="1" applyAlignment="1">
      <alignment horizontal="left" wrapText="1"/>
    </xf>
    <xf numFmtId="0" fontId="5" fillId="19" borderId="10" xfId="0" applyFont="1" applyFill="1" applyBorder="1" applyAlignment="1">
      <alignment horizontal="center" wrapText="1"/>
    </xf>
    <xf numFmtId="0" fontId="5" fillId="19" borderId="10" xfId="0" applyNumberFormat="1" applyFont="1" applyFill="1" applyBorder="1" applyAlignment="1">
      <alignment horizontal="right"/>
    </xf>
    <xf numFmtId="0" fontId="5" fillId="2" borderId="10" xfId="0" applyNumberFormat="1" applyFont="1" applyFill="1" applyBorder="1" applyAlignment="1">
      <alignment horizontal="right"/>
    </xf>
    <xf numFmtId="0" fontId="5" fillId="17" borderId="10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3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1" fillId="7" borderId="20" xfId="0" applyFont="1" applyFill="1" applyBorder="1" applyAlignment="1">
      <alignment horizontal="left"/>
    </xf>
    <xf numFmtId="0" fontId="10" fillId="7" borderId="53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5" fillId="19" borderId="10" xfId="0" applyFont="1" applyFill="1" applyBorder="1" applyAlignment="1">
      <alignment horizontal="left" wrapText="1"/>
    </xf>
    <xf numFmtId="0" fontId="18" fillId="0" borderId="0" xfId="0" applyFont="1" applyBorder="1" applyAlignment="1">
      <alignment/>
    </xf>
    <xf numFmtId="16" fontId="13" fillId="0" borderId="24" xfId="0" applyNumberFormat="1" applyFont="1" applyFill="1" applyBorder="1" applyAlignment="1">
      <alignment horizontal="left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right" wrapText="1"/>
    </xf>
    <xf numFmtId="4" fontId="13" fillId="0" borderId="1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13" fillId="18" borderId="39" xfId="0" applyFont="1" applyFill="1" applyBorder="1" applyAlignment="1">
      <alignment horizontal="center" vertical="center" wrapText="1"/>
    </xf>
    <xf numFmtId="0" fontId="13" fillId="20" borderId="54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7" borderId="33" xfId="0" applyFont="1" applyFill="1" applyBorder="1" applyAlignment="1">
      <alignment horizontal="left"/>
    </xf>
    <xf numFmtId="0" fontId="21" fillId="7" borderId="50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13" fillId="18" borderId="37" xfId="0" applyFont="1" applyFill="1" applyBorder="1" applyAlignment="1">
      <alignment horizontal="center" vertical="center" wrapText="1"/>
    </xf>
    <xf numFmtId="0" fontId="10" fillId="7" borderId="34" xfId="0" applyFont="1" applyFill="1" applyBorder="1" applyAlignment="1">
      <alignment horizontal="left"/>
    </xf>
    <xf numFmtId="0" fontId="10" fillId="7" borderId="27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0" fillId="20" borderId="18" xfId="0" applyFont="1" applyFill="1" applyBorder="1" applyAlignment="1">
      <alignment horizontal="left"/>
    </xf>
    <xf numFmtId="0" fontId="10" fillId="20" borderId="54" xfId="0" applyFont="1" applyFill="1" applyBorder="1" applyAlignment="1">
      <alignment horizontal="left"/>
    </xf>
    <xf numFmtId="0" fontId="13" fillId="20" borderId="18" xfId="0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0" fontId="6" fillId="18" borderId="20" xfId="0" applyFont="1" applyFill="1" applyBorder="1" applyAlignment="1">
      <alignment horizontal="center"/>
    </xf>
    <xf numFmtId="0" fontId="6" fillId="18" borderId="25" xfId="0" applyFont="1" applyFill="1" applyBorder="1" applyAlignment="1">
      <alignment horizontal="center"/>
    </xf>
    <xf numFmtId="0" fontId="6" fillId="18" borderId="28" xfId="0" applyFont="1" applyFill="1" applyBorder="1" applyAlignment="1">
      <alignment horizontal="center"/>
    </xf>
    <xf numFmtId="0" fontId="5" fillId="18" borderId="10" xfId="0" applyFont="1" applyFill="1" applyBorder="1" applyAlignment="1">
      <alignment horizontal="center" vertical="center" wrapText="1"/>
    </xf>
    <xf numFmtId="0" fontId="5" fillId="18" borderId="11" xfId="0" applyFont="1" applyFill="1" applyBorder="1" applyAlignment="1">
      <alignment horizontal="center" vertical="center" wrapText="1"/>
    </xf>
    <xf numFmtId="0" fontId="5" fillId="18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18" borderId="21" xfId="0" applyFont="1" applyFill="1" applyBorder="1" applyAlignment="1">
      <alignment horizontal="center" vertical="center" wrapText="1"/>
    </xf>
    <xf numFmtId="0" fontId="6" fillId="18" borderId="55" xfId="0" applyFont="1" applyFill="1" applyBorder="1" applyAlignment="1">
      <alignment horizontal="center" vertical="center" wrapText="1"/>
    </xf>
    <xf numFmtId="0" fontId="6" fillId="18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18" borderId="11" xfId="0" applyFont="1" applyFill="1" applyBorder="1" applyAlignment="1">
      <alignment horizontal="center" vertical="center" wrapText="1"/>
    </xf>
    <xf numFmtId="0" fontId="6" fillId="18" borderId="23" xfId="0" applyFont="1" applyFill="1" applyBorder="1" applyAlignment="1">
      <alignment horizontal="center" vertical="center" wrapText="1"/>
    </xf>
    <xf numFmtId="0" fontId="6" fillId="18" borderId="12" xfId="0" applyFont="1" applyFill="1" applyBorder="1" applyAlignment="1">
      <alignment horizontal="center" vertical="center" wrapText="1"/>
    </xf>
    <xf numFmtId="0" fontId="13" fillId="18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18" borderId="11" xfId="0" applyFont="1" applyFill="1" applyBorder="1" applyAlignment="1">
      <alignment horizontal="center" vertical="center" wrapText="1"/>
    </xf>
    <xf numFmtId="0" fontId="13" fillId="18" borderId="23" xfId="0" applyFont="1" applyFill="1" applyBorder="1" applyAlignment="1">
      <alignment horizontal="center" vertical="center" wrapText="1"/>
    </xf>
    <xf numFmtId="0" fontId="13" fillId="18" borderId="12" xfId="0" applyFont="1" applyFill="1" applyBorder="1" applyAlignment="1">
      <alignment horizontal="center" vertical="center" wrapText="1"/>
    </xf>
    <xf numFmtId="0" fontId="7" fillId="18" borderId="13" xfId="0" applyFont="1" applyFill="1" applyBorder="1" applyAlignment="1">
      <alignment horizontal="center" vertical="center"/>
    </xf>
    <xf numFmtId="0" fontId="7" fillId="18" borderId="14" xfId="0" applyFont="1" applyFill="1" applyBorder="1" applyAlignment="1">
      <alignment horizontal="center" vertical="center"/>
    </xf>
    <xf numFmtId="0" fontId="7" fillId="18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13" fillId="18" borderId="10" xfId="0" applyFont="1" applyFill="1" applyBorder="1" applyAlignment="1">
      <alignment horizontal="center" vertical="center"/>
    </xf>
    <xf numFmtId="0" fontId="44" fillId="18" borderId="10" xfId="0" applyFont="1" applyFill="1" applyBorder="1" applyAlignment="1">
      <alignment horizontal="center"/>
    </xf>
    <xf numFmtId="0" fontId="44" fillId="18" borderId="20" xfId="0" applyFont="1" applyFill="1" applyBorder="1" applyAlignment="1">
      <alignment horizontal="center"/>
    </xf>
    <xf numFmtId="0" fontId="7" fillId="18" borderId="28" xfId="0" applyFont="1" applyFill="1" applyBorder="1" applyAlignment="1">
      <alignment horizontal="center" vertical="center"/>
    </xf>
    <xf numFmtId="0" fontId="8" fillId="18" borderId="10" xfId="0" applyFont="1" applyFill="1" applyBorder="1" applyAlignment="1">
      <alignment horizontal="center" wrapText="1"/>
    </xf>
    <xf numFmtId="0" fontId="13" fillId="0" borderId="2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9" fillId="22" borderId="33" xfId="0" applyFont="1" applyFill="1" applyBorder="1" applyAlignment="1">
      <alignment horizontal="center"/>
    </xf>
    <xf numFmtId="0" fontId="9" fillId="22" borderId="50" xfId="0" applyFont="1" applyFill="1" applyBorder="1" applyAlignment="1">
      <alignment horizontal="center"/>
    </xf>
    <xf numFmtId="0" fontId="9" fillId="22" borderId="56" xfId="0" applyFont="1" applyFill="1" applyBorder="1" applyAlignment="1">
      <alignment horizontal="center"/>
    </xf>
    <xf numFmtId="0" fontId="6" fillId="18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18" borderId="37" xfId="0" applyFont="1" applyFill="1" applyBorder="1" applyAlignment="1">
      <alignment horizontal="center" vertical="center"/>
    </xf>
    <xf numFmtId="0" fontId="6" fillId="18" borderId="38" xfId="0" applyFont="1" applyFill="1" applyBorder="1" applyAlignment="1">
      <alignment horizontal="center" vertical="center"/>
    </xf>
    <xf numFmtId="0" fontId="6" fillId="18" borderId="39" xfId="0" applyFont="1" applyFill="1" applyBorder="1" applyAlignment="1">
      <alignment horizontal="center" vertical="center"/>
    </xf>
    <xf numFmtId="0" fontId="6" fillId="18" borderId="57" xfId="0" applyFont="1" applyFill="1" applyBorder="1" applyAlignment="1">
      <alignment horizontal="center" vertical="center" wrapText="1"/>
    </xf>
    <xf numFmtId="0" fontId="6" fillId="18" borderId="58" xfId="0" applyFont="1" applyFill="1" applyBorder="1" applyAlignment="1">
      <alignment horizontal="center" vertical="center" wrapText="1"/>
    </xf>
    <xf numFmtId="0" fontId="6" fillId="18" borderId="53" xfId="0" applyFont="1" applyFill="1" applyBorder="1" applyAlignment="1">
      <alignment horizontal="center" vertical="center" wrapText="1"/>
    </xf>
    <xf numFmtId="0" fontId="6" fillId="18" borderId="59" xfId="0" applyFont="1" applyFill="1" applyBorder="1" applyAlignment="1">
      <alignment horizontal="center" vertical="center" wrapText="1"/>
    </xf>
    <xf numFmtId="0" fontId="6" fillId="18" borderId="60" xfId="0" applyFont="1" applyFill="1" applyBorder="1" applyAlignment="1">
      <alignment horizontal="center" vertical="center" wrapText="1"/>
    </xf>
    <xf numFmtId="0" fontId="6" fillId="18" borderId="61" xfId="0" applyFont="1" applyFill="1" applyBorder="1" applyAlignment="1">
      <alignment horizontal="center" vertical="center" wrapText="1"/>
    </xf>
    <xf numFmtId="0" fontId="6" fillId="18" borderId="62" xfId="0" applyFont="1" applyFill="1" applyBorder="1" applyAlignment="1">
      <alignment horizontal="center" vertical="center" wrapText="1"/>
    </xf>
    <xf numFmtId="0" fontId="6" fillId="18" borderId="63" xfId="0" applyFont="1" applyFill="1" applyBorder="1" applyAlignment="1">
      <alignment horizontal="center" vertical="center" wrapText="1"/>
    </xf>
    <xf numFmtId="0" fontId="6" fillId="18" borderId="33" xfId="0" applyFont="1" applyFill="1" applyBorder="1" applyAlignment="1">
      <alignment horizontal="center"/>
    </xf>
    <xf numFmtId="0" fontId="6" fillId="18" borderId="5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zoomScalePageLayoutView="0" workbookViewId="0" topLeftCell="B1">
      <selection activeCell="G5" sqref="G5"/>
    </sheetView>
  </sheetViews>
  <sheetFormatPr defaultColWidth="9.140625" defaultRowHeight="12"/>
  <cols>
    <col min="1" max="1" width="3.421875" style="1" customWidth="1"/>
    <col min="2" max="2" width="20.28125" style="1" customWidth="1"/>
    <col min="3" max="3" width="85.421875" style="1" customWidth="1"/>
    <col min="4" max="4" width="24.7109375" style="1" customWidth="1"/>
    <col min="5" max="5" width="0" style="1" hidden="1" customWidth="1"/>
    <col min="6" max="16384" width="9.28125" style="1" customWidth="1"/>
  </cols>
  <sheetData>
    <row r="2" ht="14.25">
      <c r="D2" s="320" t="s">
        <v>116</v>
      </c>
    </row>
    <row r="3" spans="2:4" ht="20.25">
      <c r="B3" s="389" t="s">
        <v>224</v>
      </c>
      <c r="C3" s="389"/>
      <c r="D3" s="389"/>
    </row>
    <row r="4" spans="2:3" ht="20.25">
      <c r="B4" s="186"/>
      <c r="C4" s="186"/>
    </row>
    <row r="5" spans="2:4" ht="18.75">
      <c r="B5" s="390" t="s">
        <v>104</v>
      </c>
      <c r="C5" s="390"/>
      <c r="D5" s="390"/>
    </row>
    <row r="6" spans="2:4" ht="18.75">
      <c r="B6" s="390" t="s">
        <v>611</v>
      </c>
      <c r="C6" s="390"/>
      <c r="D6" s="390"/>
    </row>
    <row r="7" spans="2:4" ht="18" customHeight="1">
      <c r="B7" s="391"/>
      <c r="C7" s="391"/>
      <c r="D7" s="391"/>
    </row>
    <row r="8" spans="2:4" ht="18" customHeight="1" thickBot="1">
      <c r="B8" s="295"/>
      <c r="C8" s="295"/>
      <c r="D8" s="295"/>
    </row>
    <row r="9" spans="2:5" ht="20.25" customHeight="1" thickBot="1">
      <c r="B9" s="392" t="s">
        <v>99</v>
      </c>
      <c r="C9" s="393"/>
      <c r="D9" s="314">
        <f>D10+D11</f>
        <v>627500</v>
      </c>
      <c r="E9" s="1">
        <v>2013</v>
      </c>
    </row>
    <row r="10" spans="2:5" ht="20.25" customHeight="1">
      <c r="B10" s="301" t="s">
        <v>121</v>
      </c>
      <c r="C10" s="302"/>
      <c r="D10" s="303">
        <v>583500</v>
      </c>
      <c r="E10" s="1">
        <v>435000</v>
      </c>
    </row>
    <row r="11" spans="2:4" ht="20.25" customHeight="1" thickBot="1">
      <c r="B11" s="360" t="s">
        <v>120</v>
      </c>
      <c r="C11" s="359"/>
      <c r="D11" s="298">
        <v>44000</v>
      </c>
    </row>
    <row r="12" spans="2:4" ht="20.25" customHeight="1" thickBot="1">
      <c r="B12" s="315" t="s">
        <v>100</v>
      </c>
      <c r="C12" s="316"/>
      <c r="D12" s="317">
        <f>D13+D19+D27+D28+D29</f>
        <v>532500</v>
      </c>
    </row>
    <row r="13" spans="2:4" ht="20.25" customHeight="1">
      <c r="B13" s="387" t="s">
        <v>102</v>
      </c>
      <c r="C13" s="388"/>
      <c r="D13" s="313">
        <f>D14+D15+D16+D18+D17</f>
        <v>152500</v>
      </c>
    </row>
    <row r="14" spans="2:13" ht="18.75" customHeight="1">
      <c r="B14" s="312" t="s">
        <v>77</v>
      </c>
      <c r="C14" s="304" t="s">
        <v>108</v>
      </c>
      <c r="D14" s="305">
        <v>30000</v>
      </c>
      <c r="E14" s="29">
        <v>30000</v>
      </c>
      <c r="F14" s="29"/>
      <c r="G14" s="29"/>
      <c r="H14" s="29"/>
      <c r="I14" s="29"/>
      <c r="J14" s="29"/>
      <c r="K14" s="29"/>
      <c r="L14" s="29"/>
      <c r="M14" s="29"/>
    </row>
    <row r="15" spans="2:13" ht="18.75" customHeight="1">
      <c r="B15" s="312" t="s">
        <v>77</v>
      </c>
      <c r="C15" s="304" t="s">
        <v>612</v>
      </c>
      <c r="D15" s="305">
        <v>60000</v>
      </c>
      <c r="E15" s="29">
        <v>70000</v>
      </c>
      <c r="F15" s="29"/>
      <c r="G15" s="29"/>
      <c r="H15" s="29"/>
      <c r="I15" s="29"/>
      <c r="J15" s="29"/>
      <c r="K15" s="29"/>
      <c r="L15" s="29"/>
      <c r="M15" s="29"/>
    </row>
    <row r="16" spans="2:5" ht="18.75" customHeight="1">
      <c r="B16" s="312" t="s">
        <v>77</v>
      </c>
      <c r="C16" s="304" t="s">
        <v>103</v>
      </c>
      <c r="D16" s="305">
        <v>60000</v>
      </c>
      <c r="E16" s="1">
        <v>70000</v>
      </c>
    </row>
    <row r="17" spans="2:4" ht="18.75" customHeight="1">
      <c r="B17" s="312" t="s">
        <v>77</v>
      </c>
      <c r="C17" s="304" t="s">
        <v>375</v>
      </c>
      <c r="D17" s="305"/>
    </row>
    <row r="18" spans="2:5" ht="18.75" customHeight="1">
      <c r="B18" s="312" t="s">
        <v>77</v>
      </c>
      <c r="C18" s="304" t="s">
        <v>80</v>
      </c>
      <c r="D18" s="305">
        <v>2500</v>
      </c>
      <c r="E18" s="1">
        <v>2500</v>
      </c>
    </row>
    <row r="19" spans="2:4" ht="20.25" customHeight="1">
      <c r="B19" s="309" t="s">
        <v>101</v>
      </c>
      <c r="C19" s="306"/>
      <c r="D19" s="298">
        <f>D20+D21+D22+D23+D24+D26+D25</f>
        <v>245000</v>
      </c>
    </row>
    <row r="20" spans="2:5" ht="18" customHeight="1">
      <c r="B20" s="312" t="s">
        <v>77</v>
      </c>
      <c r="C20" s="307" t="s">
        <v>98</v>
      </c>
      <c r="D20" s="300">
        <v>10000</v>
      </c>
      <c r="E20" s="1">
        <v>10000</v>
      </c>
    </row>
    <row r="21" spans="2:5" ht="18" customHeight="1">
      <c r="B21" s="312" t="s">
        <v>77</v>
      </c>
      <c r="C21" s="307" t="s">
        <v>349</v>
      </c>
      <c r="D21" s="300">
        <v>70000</v>
      </c>
      <c r="E21" s="1">
        <v>70000</v>
      </c>
    </row>
    <row r="22" spans="2:5" ht="18" customHeight="1">
      <c r="B22" s="312" t="s">
        <v>77</v>
      </c>
      <c r="C22" s="307" t="s">
        <v>613</v>
      </c>
      <c r="D22" s="300">
        <v>50000</v>
      </c>
      <c r="E22" s="1">
        <v>50000</v>
      </c>
    </row>
    <row r="23" spans="2:5" ht="18" customHeight="1">
      <c r="B23" s="312" t="s">
        <v>77</v>
      </c>
      <c r="C23" s="307" t="s">
        <v>614</v>
      </c>
      <c r="D23" s="300">
        <v>50000</v>
      </c>
      <c r="E23" s="1">
        <v>50000</v>
      </c>
    </row>
    <row r="24" spans="2:5" ht="18" customHeight="1">
      <c r="B24" s="312" t="s">
        <v>77</v>
      </c>
      <c r="C24" s="307" t="s">
        <v>573</v>
      </c>
      <c r="D24" s="300">
        <v>25000</v>
      </c>
      <c r="E24" s="1">
        <v>15000</v>
      </c>
    </row>
    <row r="25" spans="2:5" ht="18" customHeight="1">
      <c r="B25" s="312" t="s">
        <v>77</v>
      </c>
      <c r="C25" s="307" t="s">
        <v>615</v>
      </c>
      <c r="D25" s="300">
        <v>30000</v>
      </c>
      <c r="E25" s="1">
        <v>30000</v>
      </c>
    </row>
    <row r="26" spans="2:5" ht="18" customHeight="1">
      <c r="B26" s="312" t="s">
        <v>77</v>
      </c>
      <c r="C26" s="307" t="s">
        <v>616</v>
      </c>
      <c r="D26" s="300">
        <v>10000</v>
      </c>
      <c r="E26" s="1">
        <v>9000</v>
      </c>
    </row>
    <row r="27" spans="2:5" ht="20.25" customHeight="1">
      <c r="B27" s="309" t="s">
        <v>106</v>
      </c>
      <c r="C27" s="306"/>
      <c r="D27" s="298">
        <v>5000</v>
      </c>
      <c r="E27" s="1">
        <v>4500</v>
      </c>
    </row>
    <row r="28" spans="2:5" ht="20.25" customHeight="1">
      <c r="B28" s="310" t="s">
        <v>119</v>
      </c>
      <c r="C28" s="308"/>
      <c r="D28" s="298">
        <v>100000</v>
      </c>
      <c r="E28" s="1">
        <v>50000</v>
      </c>
    </row>
    <row r="29" spans="2:5" ht="20.25" customHeight="1" thickBot="1">
      <c r="B29" s="309" t="s">
        <v>105</v>
      </c>
      <c r="C29" s="308"/>
      <c r="D29" s="298">
        <v>30000</v>
      </c>
      <c r="E29" s="1">
        <v>10000</v>
      </c>
    </row>
    <row r="30" spans="2:5" ht="20.25" customHeight="1" thickBot="1">
      <c r="B30" s="318" t="s">
        <v>309</v>
      </c>
      <c r="C30" s="319"/>
      <c r="D30" s="317">
        <f>D9+D12</f>
        <v>1160000</v>
      </c>
      <c r="E30" s="1">
        <f>SUM(E10:E29)</f>
        <v>906000</v>
      </c>
    </row>
    <row r="31" spans="2:4" s="63" customFormat="1" ht="15.75" hidden="1">
      <c r="B31" s="65"/>
      <c r="C31" s="278" t="s">
        <v>63</v>
      </c>
      <c r="D31" s="279" t="e">
        <f>D16+#REF!+#REF!+#REF!+#REF!+#REF!+#REF!+#REF!</f>
        <v>#REF!</v>
      </c>
    </row>
    <row r="32" spans="2:4" s="63" customFormat="1" ht="15.75" hidden="1">
      <c r="B32" s="65"/>
      <c r="C32" s="271" t="s">
        <v>64</v>
      </c>
      <c r="D32" s="272" t="e">
        <f>D30-D31</f>
        <v>#REF!</v>
      </c>
    </row>
    <row r="33" spans="2:4" s="29" customFormat="1" ht="15.75">
      <c r="B33" s="64"/>
      <c r="C33" s="65"/>
      <c r="D33" s="361"/>
    </row>
    <row r="34" spans="2:4" s="29" customFormat="1" ht="15.75">
      <c r="B34" s="64"/>
      <c r="C34" s="65"/>
      <c r="D34" s="361"/>
    </row>
    <row r="35" spans="2:3" s="29" customFormat="1" ht="15.75">
      <c r="B35" s="64"/>
      <c r="C35" s="65"/>
    </row>
    <row r="36" spans="3:5" ht="14.25">
      <c r="C36" s="311" t="s">
        <v>75</v>
      </c>
      <c r="E36" s="144"/>
    </row>
    <row r="37" spans="3:5" ht="14.25">
      <c r="C37" s="311" t="s">
        <v>76</v>
      </c>
      <c r="E37" s="144"/>
    </row>
    <row r="38" ht="11.25"/>
    <row r="39" ht="15.75">
      <c r="B39" s="48"/>
    </row>
    <row r="40" ht="15.75">
      <c r="B40" s="48"/>
    </row>
    <row r="41" ht="15.75">
      <c r="B41" s="48"/>
    </row>
    <row r="42" ht="15.75">
      <c r="B42" s="48"/>
    </row>
    <row r="43" ht="15.75">
      <c r="B43" s="48"/>
    </row>
    <row r="44" ht="15.75">
      <c r="B44" s="48"/>
    </row>
  </sheetData>
  <sheetProtection/>
  <mergeCells count="6">
    <mergeCell ref="B13:C13"/>
    <mergeCell ref="B3:D3"/>
    <mergeCell ref="B5:D5"/>
    <mergeCell ref="B7:D7"/>
    <mergeCell ref="B9:C9"/>
    <mergeCell ref="B6:D6"/>
  </mergeCells>
  <printOptions/>
  <pageMargins left="0.2" right="0.17" top="0.61" bottom="0.17" header="0.22" footer="0.15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AB53"/>
  <sheetViews>
    <sheetView zoomScalePageLayoutView="0" workbookViewId="0" topLeftCell="A4">
      <selection activeCell="F20" sqref="F20"/>
    </sheetView>
  </sheetViews>
  <sheetFormatPr defaultColWidth="9.140625" defaultRowHeight="12"/>
  <cols>
    <col min="1" max="1" width="35.421875" style="0" customWidth="1"/>
    <col min="2" max="2" width="6.8515625" style="0" customWidth="1"/>
    <col min="3" max="3" width="9.7109375" style="0" customWidth="1"/>
    <col min="4" max="4" width="10.00390625" style="0" customWidth="1"/>
    <col min="6" max="6" width="9.7109375" style="0" customWidth="1"/>
    <col min="7" max="7" width="8.00390625" style="0" customWidth="1"/>
    <col min="8" max="8" width="9.8515625" style="0" customWidth="1"/>
    <col min="9" max="9" width="7.8515625" style="0" customWidth="1"/>
    <col min="11" max="11" width="8.7109375" style="0" customWidth="1"/>
    <col min="13" max="13" width="8.7109375" style="0" customWidth="1"/>
    <col min="14" max="14" width="7.8515625" style="0" customWidth="1"/>
    <col min="15" max="16" width="8.140625" style="0" customWidth="1"/>
    <col min="17" max="17" width="7.421875" style="0" customWidth="1"/>
    <col min="18" max="18" width="9.00390625" style="0" customWidth="1"/>
    <col min="19" max="20" width="8.140625" style="0" customWidth="1"/>
    <col min="21" max="22" width="8.8515625" style="0" customWidth="1"/>
    <col min="23" max="23" width="8.00390625" style="0" customWidth="1"/>
    <col min="24" max="24" width="10.00390625" style="0" customWidth="1"/>
    <col min="25" max="25" width="10.7109375" style="0" customWidth="1"/>
  </cols>
  <sheetData>
    <row r="4" spans="1:24" ht="12.75">
      <c r="A4" s="1"/>
      <c r="X4" s="175" t="s">
        <v>517</v>
      </c>
    </row>
    <row r="5" ht="13.5" thickBot="1">
      <c r="A5" s="1"/>
    </row>
    <row r="6" spans="1:25" ht="12.75" thickBot="1">
      <c r="A6" s="428" t="s">
        <v>81</v>
      </c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430"/>
    </row>
    <row r="7" spans="1:25" ht="12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ht="12.75">
      <c r="A8" s="66"/>
    </row>
    <row r="9" spans="1:25" ht="12.75">
      <c r="A9" s="67" t="s">
        <v>363</v>
      </c>
      <c r="B9" s="68" t="s">
        <v>364</v>
      </c>
      <c r="C9" s="238" t="s">
        <v>0</v>
      </c>
      <c r="D9" s="238" t="s">
        <v>0</v>
      </c>
      <c r="E9" s="238" t="s">
        <v>0</v>
      </c>
      <c r="F9" s="238" t="s">
        <v>0</v>
      </c>
      <c r="G9" s="238" t="s">
        <v>0</v>
      </c>
      <c r="H9" s="238" t="s">
        <v>0</v>
      </c>
      <c r="I9" s="238" t="s">
        <v>0</v>
      </c>
      <c r="J9" s="238" t="s">
        <v>0</v>
      </c>
      <c r="K9" s="238" t="s">
        <v>0</v>
      </c>
      <c r="L9" s="238" t="s">
        <v>0</v>
      </c>
      <c r="M9" s="238" t="s">
        <v>0</v>
      </c>
      <c r="N9" s="238" t="s">
        <v>0</v>
      </c>
      <c r="O9" s="238" t="s">
        <v>0</v>
      </c>
      <c r="P9" s="238" t="s">
        <v>0</v>
      </c>
      <c r="Q9" s="238" t="s">
        <v>0</v>
      </c>
      <c r="R9" s="238" t="s">
        <v>0</v>
      </c>
      <c r="S9" s="238" t="s">
        <v>0</v>
      </c>
      <c r="T9" s="238" t="s">
        <v>0</v>
      </c>
      <c r="U9" s="238" t="s">
        <v>0</v>
      </c>
      <c r="V9" s="238" t="s">
        <v>0</v>
      </c>
      <c r="W9" s="238" t="s">
        <v>0</v>
      </c>
      <c r="X9" s="238" t="s">
        <v>0</v>
      </c>
      <c r="Y9" s="69" t="s">
        <v>309</v>
      </c>
    </row>
    <row r="10" spans="1:25" ht="12.75">
      <c r="A10" s="70"/>
      <c r="B10" s="71"/>
      <c r="C10" s="239" t="s">
        <v>365</v>
      </c>
      <c r="D10" s="239" t="s">
        <v>365</v>
      </c>
      <c r="E10" s="239" t="s">
        <v>365</v>
      </c>
      <c r="F10" s="239" t="s">
        <v>365</v>
      </c>
      <c r="G10" s="239" t="s">
        <v>365</v>
      </c>
      <c r="H10" s="239" t="s">
        <v>365</v>
      </c>
      <c r="I10" s="239" t="s">
        <v>365</v>
      </c>
      <c r="J10" s="239" t="s">
        <v>365</v>
      </c>
      <c r="K10" s="239" t="s">
        <v>365</v>
      </c>
      <c r="L10" s="239" t="s">
        <v>365</v>
      </c>
      <c r="M10" s="239" t="s">
        <v>365</v>
      </c>
      <c r="N10" s="239" t="s">
        <v>365</v>
      </c>
      <c r="O10" s="239" t="s">
        <v>365</v>
      </c>
      <c r="P10" s="239" t="s">
        <v>365</v>
      </c>
      <c r="Q10" s="239" t="s">
        <v>365</v>
      </c>
      <c r="R10" s="239" t="s">
        <v>365</v>
      </c>
      <c r="S10" s="239" t="s">
        <v>365</v>
      </c>
      <c r="T10" s="239" t="s">
        <v>365</v>
      </c>
      <c r="U10" s="239" t="s">
        <v>365</v>
      </c>
      <c r="V10" s="239" t="s">
        <v>365</v>
      </c>
      <c r="W10" s="239" t="s">
        <v>365</v>
      </c>
      <c r="X10" s="239" t="s">
        <v>365</v>
      </c>
      <c r="Y10" s="72"/>
    </row>
    <row r="11" spans="1:25" ht="12.75">
      <c r="A11" s="73" t="s">
        <v>378</v>
      </c>
      <c r="B11" s="74"/>
      <c r="C11" s="240" t="s">
        <v>14</v>
      </c>
      <c r="D11" s="240" t="s">
        <v>15</v>
      </c>
      <c r="E11" s="240" t="s">
        <v>16</v>
      </c>
      <c r="F11" s="240" t="s">
        <v>84</v>
      </c>
      <c r="G11" s="240" t="s">
        <v>85</v>
      </c>
      <c r="H11" s="240" t="s">
        <v>86</v>
      </c>
      <c r="I11" s="240" t="s">
        <v>17</v>
      </c>
      <c r="J11" s="240" t="s">
        <v>18</v>
      </c>
      <c r="K11" s="240" t="s">
        <v>19</v>
      </c>
      <c r="L11" s="240" t="s">
        <v>20</v>
      </c>
      <c r="M11" s="240" t="s">
        <v>87</v>
      </c>
      <c r="N11" s="240" t="s">
        <v>88</v>
      </c>
      <c r="O11" s="240" t="s">
        <v>89</v>
      </c>
      <c r="P11" s="240" t="s">
        <v>90</v>
      </c>
      <c r="Q11" s="240" t="s">
        <v>91</v>
      </c>
      <c r="R11" s="240" t="s">
        <v>92</v>
      </c>
      <c r="S11" s="240" t="s">
        <v>22</v>
      </c>
      <c r="T11" s="240" t="s">
        <v>2</v>
      </c>
      <c r="U11" s="240" t="s">
        <v>1</v>
      </c>
      <c r="V11" s="240" t="s">
        <v>443</v>
      </c>
      <c r="W11" s="240" t="s">
        <v>93</v>
      </c>
      <c r="X11" s="240" t="s">
        <v>94</v>
      </c>
      <c r="Y11" s="75"/>
    </row>
    <row r="12" spans="1:25" ht="12.75">
      <c r="A12" s="76" t="s">
        <v>379</v>
      </c>
      <c r="B12" s="77" t="s">
        <v>311</v>
      </c>
      <c r="C12" s="78"/>
      <c r="D12" s="236"/>
      <c r="E12" s="237"/>
      <c r="F12" s="236"/>
      <c r="G12" s="236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2"/>
      <c r="Y12" s="89">
        <f>SUM(C12:X12)</f>
        <v>0</v>
      </c>
    </row>
    <row r="13" spans="1:25" ht="12.75">
      <c r="A13" s="76" t="s">
        <v>380</v>
      </c>
      <c r="B13" s="77" t="s">
        <v>381</v>
      </c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339"/>
      <c r="X13" s="230"/>
      <c r="Y13" s="89">
        <f>SUM(C13:X13)</f>
        <v>0</v>
      </c>
    </row>
    <row r="14" spans="1:25" ht="12.75">
      <c r="A14" s="76" t="s">
        <v>382</v>
      </c>
      <c r="B14" s="79" t="s">
        <v>258</v>
      </c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339"/>
      <c r="X14" s="230"/>
      <c r="Y14" s="89">
        <f>SUM(C14:X14)</f>
        <v>0</v>
      </c>
    </row>
    <row r="15" spans="1:25" ht="12.75">
      <c r="A15" s="76" t="s">
        <v>383</v>
      </c>
      <c r="B15" s="79" t="s">
        <v>259</v>
      </c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339"/>
      <c r="X15" s="230"/>
      <c r="Y15" s="89">
        <f>SUM(C15:X15)</f>
        <v>0</v>
      </c>
    </row>
    <row r="16" spans="1:25" ht="12.75">
      <c r="A16" s="76" t="s">
        <v>384</v>
      </c>
      <c r="B16" s="79" t="s">
        <v>260</v>
      </c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339"/>
      <c r="X16" s="230"/>
      <c r="Y16" s="89">
        <f>SUM(C16:X16)</f>
        <v>0</v>
      </c>
    </row>
    <row r="17" spans="1:25" ht="12.75">
      <c r="A17" s="76" t="s">
        <v>385</v>
      </c>
      <c r="B17" s="79" t="s">
        <v>386</v>
      </c>
      <c r="C17" s="231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339"/>
      <c r="X17" s="230"/>
      <c r="Y17" s="89">
        <f aca="true" t="shared" si="0" ref="Y17:Y31">SUM(C17:X17)</f>
        <v>0</v>
      </c>
    </row>
    <row r="18" spans="1:25" ht="12.75">
      <c r="A18" s="76" t="s">
        <v>387</v>
      </c>
      <c r="B18" s="79" t="s">
        <v>388</v>
      </c>
      <c r="C18" s="231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339"/>
      <c r="X18" s="230"/>
      <c r="Y18" s="89">
        <f t="shared" si="0"/>
        <v>0</v>
      </c>
    </row>
    <row r="19" spans="1:25" ht="12.75">
      <c r="A19" s="80" t="s">
        <v>389</v>
      </c>
      <c r="B19" s="81" t="s">
        <v>252</v>
      </c>
      <c r="C19" s="232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339"/>
      <c r="X19" s="230"/>
      <c r="Y19" s="89">
        <f t="shared" si="0"/>
        <v>0</v>
      </c>
    </row>
    <row r="20" spans="1:25" ht="12.75">
      <c r="A20" s="80" t="s">
        <v>390</v>
      </c>
      <c r="B20" s="81" t="s">
        <v>253</v>
      </c>
      <c r="C20" s="232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339"/>
      <c r="X20" s="230"/>
      <c r="Y20" s="89">
        <f t="shared" si="0"/>
        <v>0</v>
      </c>
    </row>
    <row r="21" spans="1:25" ht="12.75">
      <c r="A21" s="80" t="s">
        <v>391</v>
      </c>
      <c r="B21" s="82" t="s">
        <v>254</v>
      </c>
      <c r="C21" s="233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88">
        <v>4165</v>
      </c>
      <c r="U21" s="230"/>
      <c r="V21" s="230"/>
      <c r="W21" s="339"/>
      <c r="X21" s="230"/>
      <c r="Y21" s="89">
        <f t="shared" si="0"/>
        <v>4165</v>
      </c>
    </row>
    <row r="22" spans="1:25" ht="12.75">
      <c r="A22" s="80" t="s">
        <v>392</v>
      </c>
      <c r="B22" s="81" t="s">
        <v>255</v>
      </c>
      <c r="C22" s="233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88"/>
      <c r="U22" s="230"/>
      <c r="V22" s="230"/>
      <c r="W22" s="339"/>
      <c r="X22" s="230"/>
      <c r="Y22" s="89">
        <f t="shared" si="0"/>
        <v>0</v>
      </c>
    </row>
    <row r="23" spans="1:25" ht="12.75">
      <c r="A23" s="80" t="s">
        <v>393</v>
      </c>
      <c r="B23" s="81" t="s">
        <v>394</v>
      </c>
      <c r="C23" s="234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88"/>
      <c r="U23" s="230"/>
      <c r="V23" s="230"/>
      <c r="W23" s="339"/>
      <c r="X23" s="230"/>
      <c r="Y23" s="89">
        <f t="shared" si="0"/>
        <v>0</v>
      </c>
    </row>
    <row r="24" spans="1:25" ht="12.75">
      <c r="A24" s="80" t="s">
        <v>395</v>
      </c>
      <c r="B24" s="81" t="s">
        <v>396</v>
      </c>
      <c r="C24" s="234"/>
      <c r="D24" s="230"/>
      <c r="E24" s="230"/>
      <c r="F24" s="230"/>
      <c r="G24" s="230"/>
      <c r="H24" s="88">
        <v>1225779</v>
      </c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339"/>
      <c r="X24" s="230"/>
      <c r="Y24" s="89">
        <f t="shared" si="0"/>
        <v>1225779</v>
      </c>
    </row>
    <row r="25" spans="1:25" ht="12.75">
      <c r="A25" s="80" t="s">
        <v>397</v>
      </c>
      <c r="B25" s="81" t="s">
        <v>277</v>
      </c>
      <c r="C25" s="235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1"/>
      <c r="Y25" s="89">
        <f t="shared" si="0"/>
        <v>0</v>
      </c>
    </row>
    <row r="26" spans="1:28" ht="12.75">
      <c r="A26" s="80" t="s">
        <v>398</v>
      </c>
      <c r="B26" s="81" t="s">
        <v>399</v>
      </c>
      <c r="C26" s="234"/>
      <c r="D26" s="231"/>
      <c r="E26" s="230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89">
        <f t="shared" si="0"/>
        <v>0</v>
      </c>
      <c r="AB26" s="127"/>
    </row>
    <row r="27" spans="1:25" ht="12.75">
      <c r="A27" s="80" t="s">
        <v>638</v>
      </c>
      <c r="B27" s="81" t="s">
        <v>400</v>
      </c>
      <c r="C27" s="234"/>
      <c r="D27" s="231"/>
      <c r="E27" s="230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0"/>
      <c r="R27" s="88">
        <v>20897</v>
      </c>
      <c r="S27" s="231"/>
      <c r="T27" s="231"/>
      <c r="U27" s="88">
        <v>1000</v>
      </c>
      <c r="V27" s="88"/>
      <c r="W27" s="231"/>
      <c r="X27" s="230"/>
      <c r="Y27" s="89">
        <f t="shared" si="0"/>
        <v>21897</v>
      </c>
    </row>
    <row r="28" spans="1:28" ht="12.75">
      <c r="A28" s="80" t="s">
        <v>401</v>
      </c>
      <c r="B28" s="81" t="s">
        <v>402</v>
      </c>
      <c r="C28" s="234"/>
      <c r="D28" s="231"/>
      <c r="E28" s="230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89">
        <f t="shared" si="0"/>
        <v>0</v>
      </c>
      <c r="AB28" s="223"/>
    </row>
    <row r="29" spans="1:25" ht="12.75">
      <c r="A29" s="80" t="s">
        <v>403</v>
      </c>
      <c r="B29" s="81" t="s">
        <v>404</v>
      </c>
      <c r="C29" s="234"/>
      <c r="D29" s="231"/>
      <c r="E29" s="230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89">
        <f t="shared" si="0"/>
        <v>0</v>
      </c>
    </row>
    <row r="30" spans="1:25" ht="12.75">
      <c r="A30" s="80" t="s">
        <v>405</v>
      </c>
      <c r="B30" s="81" t="s">
        <v>341</v>
      </c>
      <c r="C30" s="233"/>
      <c r="D30" s="231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1"/>
      <c r="P30" s="231"/>
      <c r="Q30" s="88">
        <v>14000</v>
      </c>
      <c r="R30" s="231"/>
      <c r="S30" s="231"/>
      <c r="T30" s="231"/>
      <c r="U30" s="231"/>
      <c r="V30" s="231"/>
      <c r="W30" s="231"/>
      <c r="X30" s="231"/>
      <c r="Y30" s="89">
        <f t="shared" si="0"/>
        <v>14000</v>
      </c>
    </row>
    <row r="31" spans="1:25" ht="12.75">
      <c r="A31" s="83"/>
      <c r="B31" s="81"/>
      <c r="C31" s="84"/>
      <c r="D31" s="85"/>
      <c r="E31" s="91"/>
      <c r="F31" s="85"/>
      <c r="G31" s="85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4"/>
      <c r="S31" s="344"/>
      <c r="T31" s="344"/>
      <c r="U31" s="344"/>
      <c r="V31" s="344"/>
      <c r="W31" s="343"/>
      <c r="X31" s="345"/>
      <c r="Y31" s="89">
        <f t="shared" si="0"/>
        <v>0</v>
      </c>
    </row>
    <row r="32" spans="1:25" ht="12.75">
      <c r="A32" s="86" t="s">
        <v>438</v>
      </c>
      <c r="B32" s="87"/>
      <c r="C32" s="92">
        <f>SUM(C12:C31)</f>
        <v>0</v>
      </c>
      <c r="D32" s="92">
        <f>SUM(D12:D31)</f>
        <v>0</v>
      </c>
      <c r="E32" s="92">
        <f>SUM(E12:E31)</f>
        <v>0</v>
      </c>
      <c r="F32" s="92">
        <f>SUM(F12:F31)</f>
        <v>0</v>
      </c>
      <c r="G32" s="92">
        <f aca="true" t="shared" si="1" ref="G32:N32">SUM(G12:G31)</f>
        <v>0</v>
      </c>
      <c r="H32" s="92">
        <f t="shared" si="1"/>
        <v>1225779</v>
      </c>
      <c r="I32" s="92">
        <f t="shared" si="1"/>
        <v>0</v>
      </c>
      <c r="J32" s="92">
        <f t="shared" si="1"/>
        <v>0</v>
      </c>
      <c r="K32" s="92">
        <f t="shared" si="1"/>
        <v>0</v>
      </c>
      <c r="L32" s="92">
        <f t="shared" si="1"/>
        <v>0</v>
      </c>
      <c r="M32" s="92">
        <f t="shared" si="1"/>
        <v>0</v>
      </c>
      <c r="N32" s="92">
        <f t="shared" si="1"/>
        <v>0</v>
      </c>
      <c r="O32" s="92">
        <f aca="true" t="shared" si="2" ref="O32:X32">SUM(O12:O31)</f>
        <v>0</v>
      </c>
      <c r="P32" s="92">
        <f t="shared" si="2"/>
        <v>0</v>
      </c>
      <c r="Q32" s="92">
        <f t="shared" si="2"/>
        <v>14000</v>
      </c>
      <c r="R32" s="92">
        <f t="shared" si="2"/>
        <v>20897</v>
      </c>
      <c r="S32" s="92">
        <f t="shared" si="2"/>
        <v>0</v>
      </c>
      <c r="T32" s="92">
        <f>SUM(T12:T31)</f>
        <v>4165</v>
      </c>
      <c r="U32" s="92">
        <f>SUM(U12:U31)</f>
        <v>1000</v>
      </c>
      <c r="V32" s="92">
        <f>SUM(V12:V31)</f>
        <v>0</v>
      </c>
      <c r="W32" s="92">
        <f t="shared" si="2"/>
        <v>0</v>
      </c>
      <c r="X32" s="92">
        <f t="shared" si="2"/>
        <v>0</v>
      </c>
      <c r="Y32" s="92">
        <f>SUM(C32:X32)</f>
        <v>1265841</v>
      </c>
    </row>
    <row r="33" ht="12.75">
      <c r="X33" s="93"/>
    </row>
    <row r="35" spans="1:25" ht="12.75">
      <c r="A35" s="67" t="s">
        <v>406</v>
      </c>
      <c r="B35" s="68" t="s">
        <v>364</v>
      </c>
      <c r="C35" s="238" t="s">
        <v>0</v>
      </c>
      <c r="D35" s="238" t="s">
        <v>0</v>
      </c>
      <c r="E35" s="238" t="s">
        <v>0</v>
      </c>
      <c r="F35" s="238" t="s">
        <v>0</v>
      </c>
      <c r="G35" s="238" t="s">
        <v>0</v>
      </c>
      <c r="H35" s="238" t="s">
        <v>0</v>
      </c>
      <c r="I35" s="238" t="s">
        <v>0</v>
      </c>
      <c r="J35" s="238" t="s">
        <v>0</v>
      </c>
      <c r="K35" s="238" t="s">
        <v>0</v>
      </c>
      <c r="L35" s="238" t="s">
        <v>0</v>
      </c>
      <c r="M35" s="238" t="s">
        <v>0</v>
      </c>
      <c r="N35" s="238" t="s">
        <v>0</v>
      </c>
      <c r="O35" s="238" t="s">
        <v>0</v>
      </c>
      <c r="P35" s="238" t="s">
        <v>0</v>
      </c>
      <c r="Q35" s="238" t="s">
        <v>0</v>
      </c>
      <c r="R35" s="238" t="s">
        <v>0</v>
      </c>
      <c r="S35" s="238" t="s">
        <v>0</v>
      </c>
      <c r="T35" s="238" t="s">
        <v>0</v>
      </c>
      <c r="U35" s="238" t="s">
        <v>0</v>
      </c>
      <c r="V35" s="238" t="s">
        <v>0</v>
      </c>
      <c r="W35" s="238" t="s">
        <v>0</v>
      </c>
      <c r="X35" s="238" t="s">
        <v>0</v>
      </c>
      <c r="Y35" s="69" t="s">
        <v>309</v>
      </c>
    </row>
    <row r="36" spans="1:25" ht="12.75">
      <c r="A36" s="70"/>
      <c r="B36" s="71"/>
      <c r="C36" s="239" t="s">
        <v>365</v>
      </c>
      <c r="D36" s="239" t="s">
        <v>365</v>
      </c>
      <c r="E36" s="239" t="s">
        <v>365</v>
      </c>
      <c r="F36" s="239" t="s">
        <v>365</v>
      </c>
      <c r="G36" s="239" t="s">
        <v>365</v>
      </c>
      <c r="H36" s="239" t="s">
        <v>365</v>
      </c>
      <c r="I36" s="239" t="s">
        <v>365</v>
      </c>
      <c r="J36" s="239" t="s">
        <v>365</v>
      </c>
      <c r="K36" s="239" t="s">
        <v>365</v>
      </c>
      <c r="L36" s="239" t="s">
        <v>365</v>
      </c>
      <c r="M36" s="239" t="s">
        <v>365</v>
      </c>
      <c r="N36" s="239" t="s">
        <v>365</v>
      </c>
      <c r="O36" s="239" t="s">
        <v>365</v>
      </c>
      <c r="P36" s="239" t="s">
        <v>365</v>
      </c>
      <c r="Q36" s="239" t="s">
        <v>365</v>
      </c>
      <c r="R36" s="239" t="s">
        <v>365</v>
      </c>
      <c r="S36" s="239" t="s">
        <v>365</v>
      </c>
      <c r="T36" s="239" t="s">
        <v>365</v>
      </c>
      <c r="U36" s="239" t="s">
        <v>365</v>
      </c>
      <c r="V36" s="239" t="s">
        <v>365</v>
      </c>
      <c r="W36" s="239" t="s">
        <v>365</v>
      </c>
      <c r="X36" s="239" t="s">
        <v>365</v>
      </c>
      <c r="Y36" s="72"/>
    </row>
    <row r="37" spans="1:25" ht="12.75">
      <c r="A37" s="73" t="s">
        <v>378</v>
      </c>
      <c r="B37" s="74"/>
      <c r="C37" s="240" t="s">
        <v>14</v>
      </c>
      <c r="D37" s="240" t="s">
        <v>15</v>
      </c>
      <c r="E37" s="240" t="s">
        <v>16</v>
      </c>
      <c r="F37" s="240" t="s">
        <v>84</v>
      </c>
      <c r="G37" s="240" t="s">
        <v>85</v>
      </c>
      <c r="H37" s="240" t="s">
        <v>86</v>
      </c>
      <c r="I37" s="240" t="s">
        <v>17</v>
      </c>
      <c r="J37" s="240" t="s">
        <v>18</v>
      </c>
      <c r="K37" s="240" t="s">
        <v>19</v>
      </c>
      <c r="L37" s="240" t="s">
        <v>20</v>
      </c>
      <c r="M37" s="240" t="s">
        <v>87</v>
      </c>
      <c r="N37" s="240" t="s">
        <v>88</v>
      </c>
      <c r="O37" s="240" t="s">
        <v>89</v>
      </c>
      <c r="P37" s="240" t="s">
        <v>90</v>
      </c>
      <c r="Q37" s="240" t="s">
        <v>91</v>
      </c>
      <c r="R37" s="240" t="s">
        <v>92</v>
      </c>
      <c r="S37" s="240" t="s">
        <v>22</v>
      </c>
      <c r="T37" s="240" t="s">
        <v>2</v>
      </c>
      <c r="U37" s="240" t="s">
        <v>1</v>
      </c>
      <c r="V37" s="240" t="s">
        <v>443</v>
      </c>
      <c r="W37" s="240" t="s">
        <v>93</v>
      </c>
      <c r="X37" s="240" t="s">
        <v>94</v>
      </c>
      <c r="Y37" s="75"/>
    </row>
    <row r="38" spans="1:25" ht="12.75">
      <c r="A38" s="76" t="s">
        <v>440</v>
      </c>
      <c r="B38" s="77" t="s">
        <v>162</v>
      </c>
      <c r="C38" s="229"/>
      <c r="D38" s="230"/>
      <c r="E38" s="230"/>
      <c r="F38" s="88">
        <v>20</v>
      </c>
      <c r="G38" s="88">
        <v>10</v>
      </c>
      <c r="H38" s="88">
        <v>129</v>
      </c>
      <c r="I38" s="230"/>
      <c r="J38" s="88">
        <v>260</v>
      </c>
      <c r="K38" s="88">
        <v>230</v>
      </c>
      <c r="L38" s="230"/>
      <c r="M38" s="230"/>
      <c r="N38" s="88">
        <v>20</v>
      </c>
      <c r="O38" s="88">
        <v>18</v>
      </c>
      <c r="P38" s="230"/>
      <c r="Q38" s="88">
        <v>50</v>
      </c>
      <c r="R38" s="88">
        <v>120</v>
      </c>
      <c r="S38" s="230"/>
      <c r="T38" s="230"/>
      <c r="U38" s="230"/>
      <c r="V38" s="230"/>
      <c r="W38" s="231"/>
      <c r="X38" s="88">
        <v>15</v>
      </c>
      <c r="Y38" s="129">
        <f>SUM(C38:X38)</f>
        <v>872</v>
      </c>
    </row>
    <row r="39" spans="1:25" ht="12.75">
      <c r="A39" s="76" t="s">
        <v>407</v>
      </c>
      <c r="B39" s="77" t="s">
        <v>156</v>
      </c>
      <c r="C39" s="230"/>
      <c r="D39" s="230"/>
      <c r="E39" s="230"/>
      <c r="F39" s="230"/>
      <c r="G39" s="230"/>
      <c r="H39" s="88">
        <v>1225779</v>
      </c>
      <c r="I39" s="230"/>
      <c r="J39" s="230"/>
      <c r="K39" s="230"/>
      <c r="L39" s="230"/>
      <c r="M39" s="230"/>
      <c r="N39" s="230"/>
      <c r="O39" s="230"/>
      <c r="P39" s="230"/>
      <c r="Q39" s="88">
        <v>14000</v>
      </c>
      <c r="R39" s="88">
        <v>20897</v>
      </c>
      <c r="S39" s="230"/>
      <c r="T39" s="88">
        <v>4165</v>
      </c>
      <c r="U39" s="88">
        <v>1000</v>
      </c>
      <c r="V39" s="88"/>
      <c r="W39" s="339"/>
      <c r="X39" s="230"/>
      <c r="Y39" s="89">
        <f aca="true" t="shared" si="3" ref="Y39:Y44">SUM(C39:X39)</f>
        <v>1265841</v>
      </c>
    </row>
    <row r="40" spans="1:25" ht="12.75">
      <c r="A40" s="76" t="s">
        <v>408</v>
      </c>
      <c r="B40" s="79" t="s">
        <v>283</v>
      </c>
      <c r="C40" s="88"/>
      <c r="D40" s="90"/>
      <c r="E40" s="88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339"/>
      <c r="S40" s="339"/>
      <c r="T40" s="339"/>
      <c r="U40" s="339"/>
      <c r="V40" s="339"/>
      <c r="W40" s="339"/>
      <c r="X40" s="230"/>
      <c r="Y40" s="89">
        <f t="shared" si="3"/>
        <v>0</v>
      </c>
    </row>
    <row r="41" spans="1:25" ht="12.75">
      <c r="A41" s="76" t="s">
        <v>576</v>
      </c>
      <c r="B41" s="79" t="s">
        <v>575</v>
      </c>
      <c r="C41" s="270"/>
      <c r="D41" s="270"/>
      <c r="E41" s="27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129">
        <f>SUM(C41:X41)</f>
        <v>0</v>
      </c>
    </row>
    <row r="42" spans="1:25" ht="12.75">
      <c r="A42" s="76" t="s">
        <v>439</v>
      </c>
      <c r="B42" s="79" t="s">
        <v>321</v>
      </c>
      <c r="C42" s="88"/>
      <c r="D42" s="90"/>
      <c r="E42" s="88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230"/>
      <c r="Y42" s="89">
        <f t="shared" si="3"/>
        <v>0</v>
      </c>
    </row>
    <row r="43" spans="1:25" ht="12.75">
      <c r="A43" s="86" t="s">
        <v>437</v>
      </c>
      <c r="B43" s="87"/>
      <c r="C43" s="92">
        <f aca="true" t="shared" si="4" ref="C43:S43">SUM(C38:C42)</f>
        <v>0</v>
      </c>
      <c r="D43" s="92">
        <f t="shared" si="4"/>
        <v>0</v>
      </c>
      <c r="E43" s="92">
        <f t="shared" si="4"/>
        <v>0</v>
      </c>
      <c r="F43" s="92">
        <f t="shared" si="4"/>
        <v>20</v>
      </c>
      <c r="G43" s="92">
        <f aca="true" t="shared" si="5" ref="G43:N43">SUM(G38:G42)</f>
        <v>10</v>
      </c>
      <c r="H43" s="92">
        <f t="shared" si="5"/>
        <v>1225908</v>
      </c>
      <c r="I43" s="92">
        <f t="shared" si="5"/>
        <v>0</v>
      </c>
      <c r="J43" s="92">
        <f t="shared" si="5"/>
        <v>260</v>
      </c>
      <c r="K43" s="92">
        <f t="shared" si="5"/>
        <v>230</v>
      </c>
      <c r="L43" s="92">
        <f t="shared" si="5"/>
        <v>0</v>
      </c>
      <c r="M43" s="92">
        <f t="shared" si="5"/>
        <v>0</v>
      </c>
      <c r="N43" s="92">
        <f t="shared" si="5"/>
        <v>20</v>
      </c>
      <c r="O43" s="92">
        <f t="shared" si="4"/>
        <v>18</v>
      </c>
      <c r="P43" s="92">
        <f t="shared" si="4"/>
        <v>0</v>
      </c>
      <c r="Q43" s="92">
        <f t="shared" si="4"/>
        <v>14050</v>
      </c>
      <c r="R43" s="92">
        <f t="shared" si="4"/>
        <v>21017</v>
      </c>
      <c r="S43" s="92">
        <f t="shared" si="4"/>
        <v>0</v>
      </c>
      <c r="T43" s="92">
        <f>SUM(T38:T42)</f>
        <v>4165</v>
      </c>
      <c r="U43" s="92">
        <f>SUM(U38:U42)</f>
        <v>1000</v>
      </c>
      <c r="V43" s="92">
        <f>SUM(V38:V42)</f>
        <v>0</v>
      </c>
      <c r="W43" s="92">
        <f>SUM(W39:W42)</f>
        <v>0</v>
      </c>
      <c r="X43" s="92">
        <f>SUM(X38:X42)</f>
        <v>15</v>
      </c>
      <c r="Y43" s="92">
        <f t="shared" si="3"/>
        <v>1266713</v>
      </c>
    </row>
    <row r="44" spans="1:25" ht="12.75">
      <c r="A44" s="83" t="s">
        <v>82</v>
      </c>
      <c r="B44" s="128"/>
      <c r="C44" s="129">
        <v>0</v>
      </c>
      <c r="D44" s="129">
        <v>11</v>
      </c>
      <c r="E44" s="129">
        <v>41</v>
      </c>
      <c r="F44" s="129">
        <v>0</v>
      </c>
      <c r="G44" s="129">
        <v>5348</v>
      </c>
      <c r="H44" s="129">
        <v>149527</v>
      </c>
      <c r="I44" s="129">
        <v>1.05</v>
      </c>
      <c r="J44" s="129">
        <v>3218</v>
      </c>
      <c r="K44" s="129">
        <v>24</v>
      </c>
      <c r="L44" s="129">
        <v>8</v>
      </c>
      <c r="M44" s="129">
        <v>2</v>
      </c>
      <c r="N44" s="129">
        <v>103</v>
      </c>
      <c r="O44" s="129">
        <v>347</v>
      </c>
      <c r="P44" s="129">
        <v>24950</v>
      </c>
      <c r="Q44" s="129">
        <v>64672</v>
      </c>
      <c r="R44" s="129">
        <v>125227</v>
      </c>
      <c r="S44" s="129">
        <v>22</v>
      </c>
      <c r="T44" s="129">
        <v>0</v>
      </c>
      <c r="U44" s="129">
        <v>0</v>
      </c>
      <c r="V44" s="129">
        <v>68</v>
      </c>
      <c r="W44" s="129">
        <v>560</v>
      </c>
      <c r="X44" s="129">
        <v>88</v>
      </c>
      <c r="Y44" s="129">
        <f t="shared" si="3"/>
        <v>374217.05</v>
      </c>
    </row>
    <row r="45" spans="1:25" ht="12.75">
      <c r="A45" s="83" t="s">
        <v>83</v>
      </c>
      <c r="B45" s="128"/>
      <c r="C45" s="129">
        <f>C43-C32</f>
        <v>0</v>
      </c>
      <c r="D45" s="129">
        <f>D43-D32</f>
        <v>0</v>
      </c>
      <c r="E45" s="129">
        <f>E43-E32</f>
        <v>0</v>
      </c>
      <c r="F45" s="129">
        <f>F43-F32</f>
        <v>20</v>
      </c>
      <c r="G45" s="129">
        <f aca="true" t="shared" si="6" ref="G45:W45">G43-G32</f>
        <v>10</v>
      </c>
      <c r="H45" s="129">
        <f t="shared" si="6"/>
        <v>129</v>
      </c>
      <c r="I45" s="129">
        <f t="shared" si="6"/>
        <v>0</v>
      </c>
      <c r="J45" s="129">
        <f t="shared" si="6"/>
        <v>260</v>
      </c>
      <c r="K45" s="129">
        <f>K43-K32</f>
        <v>230</v>
      </c>
      <c r="L45" s="129">
        <f t="shared" si="6"/>
        <v>0</v>
      </c>
      <c r="M45" s="129">
        <f t="shared" si="6"/>
        <v>0</v>
      </c>
      <c r="N45" s="129">
        <f t="shared" si="6"/>
        <v>20</v>
      </c>
      <c r="O45" s="129">
        <f t="shared" si="6"/>
        <v>18</v>
      </c>
      <c r="P45" s="129">
        <f t="shared" si="6"/>
        <v>0</v>
      </c>
      <c r="Q45" s="129">
        <f t="shared" si="6"/>
        <v>50</v>
      </c>
      <c r="R45" s="129">
        <f>R43-R32</f>
        <v>120</v>
      </c>
      <c r="S45" s="129">
        <f>S43-S32</f>
        <v>0</v>
      </c>
      <c r="T45" s="129">
        <f>T43-T32</f>
        <v>0</v>
      </c>
      <c r="U45" s="129">
        <f>U43-U32</f>
        <v>0</v>
      </c>
      <c r="V45" s="129">
        <f>V43-V32</f>
        <v>0</v>
      </c>
      <c r="W45" s="129">
        <f t="shared" si="6"/>
        <v>0</v>
      </c>
      <c r="X45" s="129">
        <f>X43-X32</f>
        <v>15</v>
      </c>
      <c r="Y45" s="129">
        <f>Y44+Y43-Y32</f>
        <v>375089.05000000005</v>
      </c>
    </row>
    <row r="46" spans="1:25" ht="12.75">
      <c r="A46" s="29"/>
      <c r="B46" s="126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</row>
    <row r="47" spans="1:25" ht="15">
      <c r="A47" s="5" t="s">
        <v>310</v>
      </c>
      <c r="B47" s="5"/>
      <c r="C47" s="5"/>
      <c r="D47" s="127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36"/>
      <c r="X47" s="133"/>
      <c r="Y47" s="5"/>
    </row>
    <row r="48" spans="1:25" ht="15">
      <c r="A48" s="419" t="s">
        <v>21</v>
      </c>
      <c r="B48" s="419"/>
      <c r="C48" s="419"/>
      <c r="D48" s="127"/>
      <c r="E48" s="5"/>
      <c r="F48" s="5"/>
      <c r="G48" s="5"/>
      <c r="H48" s="5"/>
      <c r="I48" s="5"/>
      <c r="J48" s="5"/>
      <c r="K48" s="5"/>
      <c r="L48" s="5"/>
      <c r="M48" s="127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5">
      <c r="A49" s="5" t="s">
        <v>578</v>
      </c>
      <c r="B49" s="5"/>
      <c r="C49" s="5"/>
      <c r="D49" s="12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17"/>
      <c r="Y49" s="17"/>
    </row>
    <row r="50" spans="1:4" ht="12.75">
      <c r="A50" s="29"/>
      <c r="B50" s="126"/>
      <c r="C50" s="127"/>
      <c r="D50" s="127"/>
    </row>
    <row r="52" ht="12.75">
      <c r="A52" s="1"/>
    </row>
    <row r="53" ht="12.75">
      <c r="A53" s="1"/>
    </row>
  </sheetData>
  <sheetProtection/>
  <mergeCells count="2">
    <mergeCell ref="A6:Y6"/>
    <mergeCell ref="A48:C48"/>
  </mergeCells>
  <printOptions/>
  <pageMargins left="0.16" right="0.16" top="0.67" bottom="0.3" header="0.17" footer="0.15"/>
  <pageSetup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22">
      <selection activeCell="C9" sqref="C9"/>
    </sheetView>
  </sheetViews>
  <sheetFormatPr defaultColWidth="9.140625" defaultRowHeight="12"/>
  <cols>
    <col min="1" max="1" width="39.8515625" style="1" customWidth="1"/>
    <col min="2" max="2" width="5.00390625" style="1" customWidth="1"/>
    <col min="3" max="3" width="11.00390625" style="1" customWidth="1"/>
    <col min="4" max="4" width="8.7109375" style="1" customWidth="1"/>
    <col min="5" max="5" width="11.140625" style="1" customWidth="1"/>
    <col min="6" max="6" width="9.140625" style="1" customWidth="1"/>
    <col min="7" max="7" width="8.140625" style="1" customWidth="1"/>
    <col min="8" max="8" width="8.28125" style="1" bestFit="1" customWidth="1"/>
    <col min="9" max="9" width="7.8515625" style="1" customWidth="1"/>
    <col min="10" max="10" width="8.421875" style="1" customWidth="1"/>
    <col min="11" max="11" width="7.421875" style="1" customWidth="1"/>
    <col min="12" max="12" width="8.140625" style="1" customWidth="1"/>
    <col min="13" max="13" width="10.8515625" style="1" customWidth="1"/>
    <col min="14" max="14" width="8.7109375" style="1" bestFit="1" customWidth="1"/>
    <col min="15" max="15" width="10.421875" style="1" customWidth="1"/>
    <col min="16" max="16" width="9.00390625" style="1" customWidth="1"/>
    <col min="17" max="17" width="9.140625" style="1" customWidth="1"/>
    <col min="18" max="18" width="10.140625" style="1" bestFit="1" customWidth="1"/>
    <col min="19" max="19" width="11.140625" style="1" bestFit="1" customWidth="1"/>
    <col min="20" max="16384" width="9.28125" style="1" customWidth="1"/>
  </cols>
  <sheetData>
    <row r="1" spans="6:17" ht="15.75">
      <c r="F1" s="412" t="s">
        <v>224</v>
      </c>
      <c r="G1" s="412"/>
      <c r="H1" s="412"/>
      <c r="I1" s="412"/>
      <c r="P1" s="2"/>
      <c r="Q1" s="243" t="s">
        <v>409</v>
      </c>
    </row>
    <row r="2" spans="1:17" ht="12.75">
      <c r="A2" s="402" t="s">
        <v>9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</row>
    <row r="3" spans="1:17" ht="12.75">
      <c r="A3" s="432" t="s">
        <v>533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</row>
    <row r="4" spans="1:17" ht="12.75">
      <c r="A4" s="95"/>
      <c r="B4" s="96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4"/>
      <c r="O4" s="95"/>
      <c r="P4" s="97"/>
      <c r="Q4" s="97"/>
    </row>
    <row r="5" spans="1:17" ht="12.75" customHeight="1">
      <c r="A5" s="431" t="s">
        <v>361</v>
      </c>
      <c r="B5" s="431" t="s">
        <v>410</v>
      </c>
      <c r="C5" s="431" t="s">
        <v>411</v>
      </c>
      <c r="D5" s="431"/>
      <c r="E5" s="431"/>
      <c r="F5" s="431"/>
      <c r="G5" s="431"/>
      <c r="H5" s="431" t="s">
        <v>412</v>
      </c>
      <c r="I5" s="431"/>
      <c r="J5" s="431"/>
      <c r="K5" s="431"/>
      <c r="L5" s="431"/>
      <c r="M5" s="431" t="s">
        <v>413</v>
      </c>
      <c r="N5" s="431"/>
      <c r="O5" s="431"/>
      <c r="P5" s="431"/>
      <c r="Q5" s="431"/>
    </row>
    <row r="6" spans="1:17" ht="11.25" customHeight="1">
      <c r="A6" s="431"/>
      <c r="B6" s="431"/>
      <c r="C6" s="431" t="s">
        <v>153</v>
      </c>
      <c r="D6" s="431" t="s">
        <v>414</v>
      </c>
      <c r="E6" s="431"/>
      <c r="F6" s="431"/>
      <c r="G6" s="431"/>
      <c r="H6" s="431" t="s">
        <v>153</v>
      </c>
      <c r="I6" s="431" t="s">
        <v>414</v>
      </c>
      <c r="J6" s="431"/>
      <c r="K6" s="431"/>
      <c r="L6" s="431"/>
      <c r="M6" s="431" t="s">
        <v>153</v>
      </c>
      <c r="N6" s="431" t="s">
        <v>414</v>
      </c>
      <c r="O6" s="431"/>
      <c r="P6" s="431"/>
      <c r="Q6" s="431"/>
    </row>
    <row r="7" spans="1:17" ht="11.25" customHeight="1">
      <c r="A7" s="431"/>
      <c r="B7" s="431"/>
      <c r="C7" s="431"/>
      <c r="D7" s="431" t="s">
        <v>415</v>
      </c>
      <c r="E7" s="431" t="s">
        <v>416</v>
      </c>
      <c r="F7" s="431"/>
      <c r="G7" s="431"/>
      <c r="H7" s="431"/>
      <c r="I7" s="431" t="s">
        <v>415</v>
      </c>
      <c r="J7" s="431" t="s">
        <v>416</v>
      </c>
      <c r="K7" s="431"/>
      <c r="L7" s="431"/>
      <c r="M7" s="431"/>
      <c r="N7" s="431" t="s">
        <v>415</v>
      </c>
      <c r="O7" s="431" t="s">
        <v>416</v>
      </c>
      <c r="P7" s="431"/>
      <c r="Q7" s="431"/>
    </row>
    <row r="8" spans="1:17" ht="25.5">
      <c r="A8" s="431"/>
      <c r="B8" s="431"/>
      <c r="C8" s="431"/>
      <c r="D8" s="431"/>
      <c r="E8" s="98" t="s">
        <v>417</v>
      </c>
      <c r="F8" s="98" t="s">
        <v>418</v>
      </c>
      <c r="G8" s="99" t="s">
        <v>419</v>
      </c>
      <c r="H8" s="431"/>
      <c r="I8" s="431"/>
      <c r="J8" s="98" t="s">
        <v>417</v>
      </c>
      <c r="K8" s="98" t="s">
        <v>418</v>
      </c>
      <c r="L8" s="99" t="s">
        <v>419</v>
      </c>
      <c r="M8" s="431"/>
      <c r="N8" s="431"/>
      <c r="O8" s="98" t="s">
        <v>417</v>
      </c>
      <c r="P8" s="98" t="s">
        <v>418</v>
      </c>
      <c r="Q8" s="99" t="s">
        <v>419</v>
      </c>
    </row>
    <row r="9" spans="1:17" ht="12.75">
      <c r="A9" s="100" t="s">
        <v>420</v>
      </c>
      <c r="B9" s="101"/>
      <c r="C9" s="102">
        <f>SUM(C10:C14)</f>
        <v>5085508</v>
      </c>
      <c r="D9" s="102">
        <f aca="true" t="shared" si="0" ref="D9:Q9">SUM(D10:D14)</f>
        <v>537300</v>
      </c>
      <c r="E9" s="102">
        <f t="shared" si="0"/>
        <v>3286532</v>
      </c>
      <c r="F9" s="102">
        <f t="shared" si="0"/>
        <v>1261676</v>
      </c>
      <c r="G9" s="102">
        <f t="shared" si="0"/>
        <v>0</v>
      </c>
      <c r="H9" s="102">
        <f t="shared" si="0"/>
        <v>58550</v>
      </c>
      <c r="I9" s="102">
        <f t="shared" si="0"/>
        <v>0</v>
      </c>
      <c r="J9" s="102">
        <f t="shared" si="0"/>
        <v>58550</v>
      </c>
      <c r="K9" s="102">
        <f t="shared" si="0"/>
        <v>0</v>
      </c>
      <c r="L9" s="102">
        <f t="shared" si="0"/>
        <v>0</v>
      </c>
      <c r="M9" s="102">
        <f t="shared" si="0"/>
        <v>5026958</v>
      </c>
      <c r="N9" s="102">
        <f t="shared" si="0"/>
        <v>537300</v>
      </c>
      <c r="O9" s="102">
        <f t="shared" si="0"/>
        <v>3227982</v>
      </c>
      <c r="P9" s="102">
        <f t="shared" si="0"/>
        <v>1261676</v>
      </c>
      <c r="Q9" s="102">
        <f t="shared" si="0"/>
        <v>0</v>
      </c>
    </row>
    <row r="10" spans="1:17" ht="12.75">
      <c r="A10" s="103">
        <v>5100</v>
      </c>
      <c r="B10" s="104"/>
      <c r="C10" s="105">
        <f aca="true" t="shared" si="1" ref="C10:G14">SUM(H10+M10)</f>
        <v>3668914</v>
      </c>
      <c r="D10" s="105">
        <f t="shared" si="1"/>
        <v>537300</v>
      </c>
      <c r="E10" s="105">
        <f t="shared" si="1"/>
        <v>1905835</v>
      </c>
      <c r="F10" s="105">
        <f t="shared" si="1"/>
        <v>1225779</v>
      </c>
      <c r="G10" s="105">
        <f t="shared" si="1"/>
        <v>0</v>
      </c>
      <c r="H10" s="105">
        <f>SUM(I10:L10)</f>
        <v>0</v>
      </c>
      <c r="I10" s="105">
        <f>SUM(I15)</f>
        <v>0</v>
      </c>
      <c r="J10" s="105">
        <f>SUM(J15)</f>
        <v>0</v>
      </c>
      <c r="K10" s="105">
        <f>SUM(K15)</f>
        <v>0</v>
      </c>
      <c r="L10" s="105">
        <f>SUM(L15)</f>
        <v>0</v>
      </c>
      <c r="M10" s="105">
        <f>SUM(N10:Q10)</f>
        <v>3668914</v>
      </c>
      <c r="N10" s="105">
        <f>SUM(N15)</f>
        <v>537300</v>
      </c>
      <c r="O10" s="105">
        <f>SUM(O15)</f>
        <v>1905835</v>
      </c>
      <c r="P10" s="105">
        <f>SUM(P15)</f>
        <v>1225779</v>
      </c>
      <c r="Q10" s="105">
        <f>SUM(Q15)</f>
        <v>0</v>
      </c>
    </row>
    <row r="11" spans="1:17" ht="12.75">
      <c r="A11" s="103">
        <v>5200</v>
      </c>
      <c r="B11" s="104"/>
      <c r="C11" s="105">
        <f t="shared" si="1"/>
        <v>1415794</v>
      </c>
      <c r="D11" s="105">
        <f t="shared" si="1"/>
        <v>0</v>
      </c>
      <c r="E11" s="105">
        <f t="shared" si="1"/>
        <v>1379897</v>
      </c>
      <c r="F11" s="105">
        <f t="shared" si="1"/>
        <v>35897</v>
      </c>
      <c r="G11" s="105">
        <f t="shared" si="1"/>
        <v>0</v>
      </c>
      <c r="H11" s="105">
        <f>SUM(I11:L11)</f>
        <v>58550</v>
      </c>
      <c r="I11" s="106">
        <f>SUM(I37)</f>
        <v>0</v>
      </c>
      <c r="J11" s="106">
        <f>SUM(J37)</f>
        <v>58550</v>
      </c>
      <c r="K11" s="106">
        <f>SUM(K37)</f>
        <v>0</v>
      </c>
      <c r="L11" s="106">
        <f>SUM(L37)</f>
        <v>0</v>
      </c>
      <c r="M11" s="105">
        <f>SUM(N11:Q11)</f>
        <v>1357244</v>
      </c>
      <c r="N11" s="105">
        <f>SUM(N37)</f>
        <v>0</v>
      </c>
      <c r="O11" s="105">
        <f>SUM(O37)</f>
        <v>1321347</v>
      </c>
      <c r="P11" s="105">
        <f>SUM(P37)</f>
        <v>35897</v>
      </c>
      <c r="Q11" s="105">
        <f>SUM(Q37)</f>
        <v>0</v>
      </c>
    </row>
    <row r="12" spans="1:17" ht="12.75">
      <c r="A12" s="103">
        <v>5300</v>
      </c>
      <c r="B12" s="104"/>
      <c r="C12" s="105">
        <f t="shared" si="1"/>
        <v>800</v>
      </c>
      <c r="D12" s="105">
        <f t="shared" si="1"/>
        <v>0</v>
      </c>
      <c r="E12" s="105">
        <f t="shared" si="1"/>
        <v>800</v>
      </c>
      <c r="F12" s="105">
        <f t="shared" si="1"/>
        <v>0</v>
      </c>
      <c r="G12" s="105">
        <f t="shared" si="1"/>
        <v>0</v>
      </c>
      <c r="H12" s="105">
        <f>SUM(I12:L12)</f>
        <v>0</v>
      </c>
      <c r="I12" s="105">
        <f>SUM(I104)</f>
        <v>0</v>
      </c>
      <c r="J12" s="105">
        <f>SUM(J104)</f>
        <v>0</v>
      </c>
      <c r="K12" s="105">
        <f>SUM(K104)</f>
        <v>0</v>
      </c>
      <c r="L12" s="105">
        <f>SUM(L104)</f>
        <v>0</v>
      </c>
      <c r="M12" s="105">
        <f>SUM(N12:Q12)</f>
        <v>800</v>
      </c>
      <c r="N12" s="105">
        <f>SUM(N104)</f>
        <v>0</v>
      </c>
      <c r="O12" s="105">
        <f>SUM(O104)</f>
        <v>800</v>
      </c>
      <c r="P12" s="105">
        <f>SUM(P104)</f>
        <v>0</v>
      </c>
      <c r="Q12" s="105">
        <f>SUM(Q104)</f>
        <v>0</v>
      </c>
    </row>
    <row r="13" spans="1:17" ht="12.75">
      <c r="A13" s="103">
        <v>5400</v>
      </c>
      <c r="B13" s="104"/>
      <c r="C13" s="105">
        <f>SUM(H13+M13)</f>
        <v>0</v>
      </c>
      <c r="D13" s="105">
        <f t="shared" si="1"/>
        <v>0</v>
      </c>
      <c r="E13" s="105">
        <f t="shared" si="1"/>
        <v>0</v>
      </c>
      <c r="F13" s="105">
        <f t="shared" si="1"/>
        <v>0</v>
      </c>
      <c r="G13" s="105">
        <f t="shared" si="1"/>
        <v>0</v>
      </c>
      <c r="H13" s="105">
        <f>SUM(I13:L13)</f>
        <v>0</v>
      </c>
      <c r="I13" s="105">
        <f aca="true" t="shared" si="2" ref="I13:Q13">SUM(I113)</f>
        <v>0</v>
      </c>
      <c r="J13" s="105">
        <f t="shared" si="2"/>
        <v>0</v>
      </c>
      <c r="K13" s="105">
        <f t="shared" si="2"/>
        <v>0</v>
      </c>
      <c r="L13" s="105">
        <f t="shared" si="2"/>
        <v>0</v>
      </c>
      <c r="M13" s="105">
        <f>SUM(N13:Q13)</f>
        <v>0</v>
      </c>
      <c r="N13" s="105">
        <f t="shared" si="2"/>
        <v>0</v>
      </c>
      <c r="O13" s="105">
        <f t="shared" si="2"/>
        <v>0</v>
      </c>
      <c r="P13" s="105">
        <f t="shared" si="2"/>
        <v>0</v>
      </c>
      <c r="Q13" s="105">
        <f t="shared" si="2"/>
        <v>0</v>
      </c>
    </row>
    <row r="14" spans="1:17" ht="12.75">
      <c r="A14" s="103">
        <v>5500</v>
      </c>
      <c r="B14" s="104"/>
      <c r="C14" s="105">
        <f>SUM(H14+M14)</f>
        <v>0</v>
      </c>
      <c r="D14" s="105">
        <f t="shared" si="1"/>
        <v>0</v>
      </c>
      <c r="E14" s="105">
        <f t="shared" si="1"/>
        <v>0</v>
      </c>
      <c r="F14" s="105">
        <f t="shared" si="1"/>
        <v>0</v>
      </c>
      <c r="G14" s="105">
        <f t="shared" si="1"/>
        <v>0</v>
      </c>
      <c r="H14" s="105">
        <f>SUM(I14:L14)</f>
        <v>0</v>
      </c>
      <c r="I14" s="105">
        <f>SUM(I117)</f>
        <v>0</v>
      </c>
      <c r="J14" s="105">
        <f>SUM(J117)</f>
        <v>0</v>
      </c>
      <c r="K14" s="105">
        <f>SUM(K117)</f>
        <v>0</v>
      </c>
      <c r="L14" s="105">
        <f>SUM(L117)</f>
        <v>0</v>
      </c>
      <c r="M14" s="105">
        <f>SUM(N14:Q14)</f>
        <v>0</v>
      </c>
      <c r="N14" s="105">
        <f>SUM(N117)</f>
        <v>0</v>
      </c>
      <c r="O14" s="105">
        <f>SUM(O117)</f>
        <v>0</v>
      </c>
      <c r="P14" s="105">
        <f>SUM(P117)</f>
        <v>0</v>
      </c>
      <c r="Q14" s="105">
        <f>SUM(Q117)</f>
        <v>0</v>
      </c>
    </row>
    <row r="15" spans="1:17" ht="12.75">
      <c r="A15" s="100" t="s">
        <v>421</v>
      </c>
      <c r="B15" s="101"/>
      <c r="C15" s="107">
        <f>SUM(C19+C24++C28+C30+C33+C26+C16+C22)</f>
        <v>3668914</v>
      </c>
      <c r="D15" s="107">
        <f aca="true" t="shared" si="3" ref="D15:Q15">SUM(D19+D24++D28+D30+D33+D26+D16+D22)</f>
        <v>537300</v>
      </c>
      <c r="E15" s="107">
        <f t="shared" si="3"/>
        <v>1905835</v>
      </c>
      <c r="F15" s="107">
        <f t="shared" si="3"/>
        <v>1225779</v>
      </c>
      <c r="G15" s="107">
        <f t="shared" si="3"/>
        <v>0</v>
      </c>
      <c r="H15" s="107">
        <f t="shared" si="3"/>
        <v>0</v>
      </c>
      <c r="I15" s="107">
        <f t="shared" si="3"/>
        <v>0</v>
      </c>
      <c r="J15" s="107">
        <f t="shared" si="3"/>
        <v>0</v>
      </c>
      <c r="K15" s="107">
        <f t="shared" si="3"/>
        <v>0</v>
      </c>
      <c r="L15" s="107">
        <f t="shared" si="3"/>
        <v>0</v>
      </c>
      <c r="M15" s="107">
        <f t="shared" si="3"/>
        <v>3668914</v>
      </c>
      <c r="N15" s="107">
        <f t="shared" si="3"/>
        <v>537300</v>
      </c>
      <c r="O15" s="107">
        <f t="shared" si="3"/>
        <v>1905835</v>
      </c>
      <c r="P15" s="107">
        <f t="shared" si="3"/>
        <v>1225779</v>
      </c>
      <c r="Q15" s="107">
        <f t="shared" si="3"/>
        <v>0</v>
      </c>
    </row>
    <row r="16" spans="1:17" ht="12.75">
      <c r="A16" s="108" t="s">
        <v>430</v>
      </c>
      <c r="B16" s="109"/>
      <c r="C16" s="110">
        <f>C17</f>
        <v>0</v>
      </c>
      <c r="D16" s="110">
        <f aca="true" t="shared" si="4" ref="D16:Q17">D17</f>
        <v>0</v>
      </c>
      <c r="E16" s="110">
        <f t="shared" si="4"/>
        <v>0</v>
      </c>
      <c r="F16" s="110">
        <f t="shared" si="4"/>
        <v>0</v>
      </c>
      <c r="G16" s="110">
        <f t="shared" si="4"/>
        <v>0</v>
      </c>
      <c r="H16" s="110">
        <f t="shared" si="4"/>
        <v>0</v>
      </c>
      <c r="I16" s="110">
        <f t="shared" si="4"/>
        <v>0</v>
      </c>
      <c r="J16" s="110">
        <f t="shared" si="4"/>
        <v>0</v>
      </c>
      <c r="K16" s="110">
        <f t="shared" si="4"/>
        <v>0</v>
      </c>
      <c r="L16" s="110">
        <f t="shared" si="4"/>
        <v>0</v>
      </c>
      <c r="M16" s="110">
        <f t="shared" si="4"/>
        <v>0</v>
      </c>
      <c r="N16" s="110">
        <f t="shared" si="4"/>
        <v>0</v>
      </c>
      <c r="O16" s="110">
        <f t="shared" si="4"/>
        <v>0</v>
      </c>
      <c r="P16" s="110">
        <f t="shared" si="4"/>
        <v>0</v>
      </c>
      <c r="Q16" s="110">
        <f t="shared" si="4"/>
        <v>0</v>
      </c>
    </row>
    <row r="17" spans="1:17" ht="12.75">
      <c r="A17" s="111">
        <v>5100</v>
      </c>
      <c r="B17" s="109"/>
      <c r="C17" s="110">
        <f>C18</f>
        <v>0</v>
      </c>
      <c r="D17" s="110">
        <f t="shared" si="4"/>
        <v>0</v>
      </c>
      <c r="E17" s="110">
        <f t="shared" si="4"/>
        <v>0</v>
      </c>
      <c r="F17" s="110">
        <f t="shared" si="4"/>
        <v>0</v>
      </c>
      <c r="G17" s="110">
        <f t="shared" si="4"/>
        <v>0</v>
      </c>
      <c r="H17" s="110">
        <f t="shared" si="4"/>
        <v>0</v>
      </c>
      <c r="I17" s="110">
        <f t="shared" si="4"/>
        <v>0</v>
      </c>
      <c r="J17" s="110">
        <f t="shared" si="4"/>
        <v>0</v>
      </c>
      <c r="K17" s="110">
        <f t="shared" si="4"/>
        <v>0</v>
      </c>
      <c r="L17" s="110">
        <f t="shared" si="4"/>
        <v>0</v>
      </c>
      <c r="M17" s="110">
        <f t="shared" si="4"/>
        <v>0</v>
      </c>
      <c r="N17" s="110">
        <f t="shared" si="4"/>
        <v>0</v>
      </c>
      <c r="O17" s="110">
        <f t="shared" si="4"/>
        <v>0</v>
      </c>
      <c r="P17" s="110">
        <f t="shared" si="4"/>
        <v>0</v>
      </c>
      <c r="Q17" s="110">
        <f t="shared" si="4"/>
        <v>0</v>
      </c>
    </row>
    <row r="18" spans="1:17" ht="12.75">
      <c r="A18" s="113"/>
      <c r="B18" s="114"/>
      <c r="C18" s="110">
        <f>SUM(H18+M18)</f>
        <v>0</v>
      </c>
      <c r="D18" s="110">
        <f>SUM(I18+N18)</f>
        <v>0</v>
      </c>
      <c r="E18" s="110">
        <f>SUM(J18+O18)</f>
        <v>0</v>
      </c>
      <c r="F18" s="110">
        <f>SUM(K18+P18)</f>
        <v>0</v>
      </c>
      <c r="G18" s="110">
        <f>SUM(L18+Q18)</f>
        <v>0</v>
      </c>
      <c r="H18" s="110">
        <f>SUM(I18:L18)</f>
        <v>0</v>
      </c>
      <c r="I18" s="120"/>
      <c r="J18" s="120"/>
      <c r="K18" s="120"/>
      <c r="L18" s="120"/>
      <c r="M18" s="110">
        <f>SUM(N18:Q18)</f>
        <v>0</v>
      </c>
      <c r="N18" s="120"/>
      <c r="O18" s="115"/>
      <c r="P18" s="120"/>
      <c r="Q18" s="120"/>
    </row>
    <row r="19" spans="1:17" ht="12.75">
      <c r="A19" s="108" t="s">
        <v>422</v>
      </c>
      <c r="B19" s="109"/>
      <c r="C19" s="110">
        <f aca="true" t="shared" si="5" ref="C19:G21">SUM(H19+M19)</f>
        <v>0</v>
      </c>
      <c r="D19" s="110">
        <f t="shared" si="5"/>
        <v>0</v>
      </c>
      <c r="E19" s="110">
        <f t="shared" si="5"/>
        <v>0</v>
      </c>
      <c r="F19" s="110">
        <f t="shared" si="5"/>
        <v>0</v>
      </c>
      <c r="G19" s="110">
        <f t="shared" si="5"/>
        <v>0</v>
      </c>
      <c r="H19" s="110">
        <f aca="true" t="shared" si="6" ref="H19:Q19">SUM(H20)</f>
        <v>0</v>
      </c>
      <c r="I19" s="110">
        <f t="shared" si="6"/>
        <v>0</v>
      </c>
      <c r="J19" s="110">
        <f t="shared" si="6"/>
        <v>0</v>
      </c>
      <c r="K19" s="110">
        <f t="shared" si="6"/>
        <v>0</v>
      </c>
      <c r="L19" s="110">
        <f t="shared" si="6"/>
        <v>0</v>
      </c>
      <c r="M19" s="110">
        <f t="shared" si="6"/>
        <v>0</v>
      </c>
      <c r="N19" s="110">
        <f t="shared" si="6"/>
        <v>0</v>
      </c>
      <c r="O19" s="110">
        <f t="shared" si="6"/>
        <v>0</v>
      </c>
      <c r="P19" s="110">
        <f t="shared" si="6"/>
        <v>0</v>
      </c>
      <c r="Q19" s="110">
        <f t="shared" si="6"/>
        <v>0</v>
      </c>
    </row>
    <row r="20" spans="1:17" ht="12.75">
      <c r="A20" s="111">
        <v>5100</v>
      </c>
      <c r="B20" s="112"/>
      <c r="C20" s="110">
        <f t="shared" si="5"/>
        <v>0</v>
      </c>
      <c r="D20" s="110">
        <f t="shared" si="5"/>
        <v>0</v>
      </c>
      <c r="E20" s="110">
        <f t="shared" si="5"/>
        <v>0</v>
      </c>
      <c r="F20" s="110">
        <f t="shared" si="5"/>
        <v>0</v>
      </c>
      <c r="G20" s="110">
        <f t="shared" si="5"/>
        <v>0</v>
      </c>
      <c r="H20" s="110">
        <f aca="true" t="shared" si="7" ref="H20:Q20">SUM(H21:H21)</f>
        <v>0</v>
      </c>
      <c r="I20" s="110">
        <f t="shared" si="7"/>
        <v>0</v>
      </c>
      <c r="J20" s="110">
        <f t="shared" si="7"/>
        <v>0</v>
      </c>
      <c r="K20" s="110">
        <f t="shared" si="7"/>
        <v>0</v>
      </c>
      <c r="L20" s="110">
        <f t="shared" si="7"/>
        <v>0</v>
      </c>
      <c r="M20" s="110">
        <f t="shared" si="7"/>
        <v>0</v>
      </c>
      <c r="N20" s="110">
        <f t="shared" si="7"/>
        <v>0</v>
      </c>
      <c r="O20" s="110">
        <f t="shared" si="7"/>
        <v>0</v>
      </c>
      <c r="P20" s="110">
        <f t="shared" si="7"/>
        <v>0</v>
      </c>
      <c r="Q20" s="110">
        <f t="shared" si="7"/>
        <v>0</v>
      </c>
    </row>
    <row r="21" spans="1:19" ht="12.75">
      <c r="A21" s="113"/>
      <c r="B21" s="114"/>
      <c r="C21" s="110">
        <f>SUM(H21+M21)</f>
        <v>0</v>
      </c>
      <c r="D21" s="110">
        <f t="shared" si="5"/>
        <v>0</v>
      </c>
      <c r="E21" s="110">
        <f t="shared" si="5"/>
        <v>0</v>
      </c>
      <c r="F21" s="110">
        <f t="shared" si="5"/>
        <v>0</v>
      </c>
      <c r="G21" s="110">
        <f t="shared" si="5"/>
        <v>0</v>
      </c>
      <c r="H21" s="110">
        <f>SUM(I21:L21)</f>
        <v>0</v>
      </c>
      <c r="I21" s="115"/>
      <c r="J21" s="115"/>
      <c r="K21" s="115"/>
      <c r="L21" s="115"/>
      <c r="M21" s="110">
        <f>SUM(N21:Q21)</f>
        <v>0</v>
      </c>
      <c r="N21" s="115"/>
      <c r="O21" s="115"/>
      <c r="P21" s="115"/>
      <c r="Q21" s="115"/>
      <c r="S21" s="2"/>
    </row>
    <row r="22" spans="1:19" ht="12.75">
      <c r="A22" s="108" t="s">
        <v>534</v>
      </c>
      <c r="B22" s="112"/>
      <c r="C22" s="110">
        <f>C23</f>
        <v>34840</v>
      </c>
      <c r="D22" s="110">
        <f aca="true" t="shared" si="8" ref="D22:Q22">D23</f>
        <v>0</v>
      </c>
      <c r="E22" s="110">
        <f t="shared" si="8"/>
        <v>34840</v>
      </c>
      <c r="F22" s="110">
        <f t="shared" si="8"/>
        <v>0</v>
      </c>
      <c r="G22" s="110">
        <f t="shared" si="8"/>
        <v>0</v>
      </c>
      <c r="H22" s="110">
        <f t="shared" si="8"/>
        <v>0</v>
      </c>
      <c r="I22" s="110">
        <f t="shared" si="8"/>
        <v>0</v>
      </c>
      <c r="J22" s="110">
        <f t="shared" si="8"/>
        <v>0</v>
      </c>
      <c r="K22" s="110">
        <f t="shared" si="8"/>
        <v>0</v>
      </c>
      <c r="L22" s="110">
        <f t="shared" si="8"/>
        <v>0</v>
      </c>
      <c r="M22" s="110">
        <f t="shared" si="8"/>
        <v>34840</v>
      </c>
      <c r="N22" s="110">
        <f t="shared" si="8"/>
        <v>0</v>
      </c>
      <c r="O22" s="110">
        <f t="shared" si="8"/>
        <v>34840</v>
      </c>
      <c r="P22" s="110">
        <f t="shared" si="8"/>
        <v>0</v>
      </c>
      <c r="Q22" s="110">
        <f t="shared" si="8"/>
        <v>0</v>
      </c>
      <c r="S22" s="2"/>
    </row>
    <row r="23" spans="1:19" ht="12.75">
      <c r="A23" s="113" t="s">
        <v>67</v>
      </c>
      <c r="B23" s="114">
        <v>413</v>
      </c>
      <c r="C23" s="110">
        <f>SUM(H23+M23)</f>
        <v>34840</v>
      </c>
      <c r="D23" s="110">
        <f>SUM(I23+N23)</f>
        <v>0</v>
      </c>
      <c r="E23" s="110">
        <f>SUM(J23+O23)</f>
        <v>34840</v>
      </c>
      <c r="F23" s="110">
        <f>SUM(K23+P23)</f>
        <v>0</v>
      </c>
      <c r="G23" s="110">
        <f>SUM(L23+Q23)</f>
        <v>0</v>
      </c>
      <c r="H23" s="110">
        <f>SUM(I23:L23)</f>
        <v>0</v>
      </c>
      <c r="I23" s="115"/>
      <c r="J23" s="115"/>
      <c r="K23" s="115"/>
      <c r="L23" s="115"/>
      <c r="M23" s="110">
        <f>SUM(N23:Q23)</f>
        <v>34840</v>
      </c>
      <c r="N23" s="115"/>
      <c r="O23" s="115">
        <v>34840</v>
      </c>
      <c r="P23" s="115"/>
      <c r="Q23" s="115"/>
      <c r="S23" s="2"/>
    </row>
    <row r="24" spans="1:17" ht="12.75">
      <c r="A24" s="108" t="s">
        <v>423</v>
      </c>
      <c r="B24" s="109"/>
      <c r="C24" s="110">
        <f>C25</f>
        <v>0</v>
      </c>
      <c r="D24" s="110">
        <f aca="true" t="shared" si="9" ref="D24:Q24">D25</f>
        <v>0</v>
      </c>
      <c r="E24" s="110">
        <f t="shared" si="9"/>
        <v>0</v>
      </c>
      <c r="F24" s="110">
        <f t="shared" si="9"/>
        <v>0</v>
      </c>
      <c r="G24" s="110">
        <f t="shared" si="9"/>
        <v>0</v>
      </c>
      <c r="H24" s="110">
        <f t="shared" si="9"/>
        <v>0</v>
      </c>
      <c r="I24" s="110">
        <f t="shared" si="9"/>
        <v>0</v>
      </c>
      <c r="J24" s="110">
        <f t="shared" si="9"/>
        <v>0</v>
      </c>
      <c r="K24" s="110">
        <f t="shared" si="9"/>
        <v>0</v>
      </c>
      <c r="L24" s="110">
        <f t="shared" si="9"/>
        <v>0</v>
      </c>
      <c r="M24" s="110">
        <f t="shared" si="9"/>
        <v>0</v>
      </c>
      <c r="N24" s="110">
        <f t="shared" si="9"/>
        <v>0</v>
      </c>
      <c r="O24" s="110">
        <f t="shared" si="9"/>
        <v>0</v>
      </c>
      <c r="P24" s="110">
        <f t="shared" si="9"/>
        <v>0</v>
      </c>
      <c r="Q24" s="110">
        <f t="shared" si="9"/>
        <v>0</v>
      </c>
    </row>
    <row r="25" spans="1:17" ht="12.75">
      <c r="A25" s="113"/>
      <c r="B25" s="114"/>
      <c r="C25" s="110">
        <f>SUM(H25+M25)</f>
        <v>0</v>
      </c>
      <c r="D25" s="110">
        <f>SUM(I25+N25)</f>
        <v>0</v>
      </c>
      <c r="E25" s="110">
        <f>SUM(J25+O25)</f>
        <v>0</v>
      </c>
      <c r="F25" s="110">
        <f>SUM(K25+P25)</f>
        <v>0</v>
      </c>
      <c r="G25" s="110">
        <f>SUM(L25+Q25)</f>
        <v>0</v>
      </c>
      <c r="H25" s="110">
        <f>SUM(I25:L25)</f>
        <v>0</v>
      </c>
      <c r="I25" s="116"/>
      <c r="J25" s="116"/>
      <c r="K25" s="116"/>
      <c r="L25" s="116"/>
      <c r="M25" s="110">
        <f>SUM(N25:Q25)</f>
        <v>0</v>
      </c>
      <c r="N25" s="120"/>
      <c r="O25" s="115"/>
      <c r="P25" s="116"/>
      <c r="Q25" s="116"/>
    </row>
    <row r="26" spans="1:17" ht="25.5">
      <c r="A26" s="108" t="s">
        <v>424</v>
      </c>
      <c r="B26" s="112"/>
      <c r="C26" s="110">
        <f>C27</f>
        <v>316000</v>
      </c>
      <c r="D26" s="110">
        <f aca="true" t="shared" si="10" ref="D26:Q26">D27</f>
        <v>0</v>
      </c>
      <c r="E26" s="110">
        <f t="shared" si="10"/>
        <v>316000</v>
      </c>
      <c r="F26" s="110">
        <f t="shared" si="10"/>
        <v>0</v>
      </c>
      <c r="G26" s="110">
        <f t="shared" si="10"/>
        <v>0</v>
      </c>
      <c r="H26" s="110">
        <f t="shared" si="10"/>
        <v>0</v>
      </c>
      <c r="I26" s="110">
        <f t="shared" si="10"/>
        <v>0</v>
      </c>
      <c r="J26" s="110">
        <f t="shared" si="10"/>
        <v>0</v>
      </c>
      <c r="K26" s="110">
        <f t="shared" si="10"/>
        <v>0</v>
      </c>
      <c r="L26" s="110">
        <f t="shared" si="10"/>
        <v>0</v>
      </c>
      <c r="M26" s="110">
        <f t="shared" si="10"/>
        <v>316000</v>
      </c>
      <c r="N26" s="110">
        <f t="shared" si="10"/>
        <v>0</v>
      </c>
      <c r="O26" s="110">
        <f t="shared" si="10"/>
        <v>316000</v>
      </c>
      <c r="P26" s="110">
        <f t="shared" si="10"/>
        <v>0</v>
      </c>
      <c r="Q26" s="110">
        <f t="shared" si="10"/>
        <v>0</v>
      </c>
    </row>
    <row r="27" spans="1:17" ht="12.75">
      <c r="A27" s="113" t="s">
        <v>535</v>
      </c>
      <c r="B27" s="114">
        <v>524</v>
      </c>
      <c r="C27" s="110">
        <f aca="true" t="shared" si="11" ref="C27:G36">SUM(H27+M27)</f>
        <v>316000</v>
      </c>
      <c r="D27" s="110">
        <f t="shared" si="11"/>
        <v>0</v>
      </c>
      <c r="E27" s="110">
        <f t="shared" si="11"/>
        <v>316000</v>
      </c>
      <c r="F27" s="110">
        <f t="shared" si="11"/>
        <v>0</v>
      </c>
      <c r="G27" s="110">
        <f t="shared" si="11"/>
        <v>0</v>
      </c>
      <c r="H27" s="110">
        <f>SUM(I27:L27)</f>
        <v>0</v>
      </c>
      <c r="I27" s="116"/>
      <c r="J27" s="116"/>
      <c r="K27" s="116"/>
      <c r="L27" s="116"/>
      <c r="M27" s="110">
        <f>SUM(N27:Q27)</f>
        <v>316000</v>
      </c>
      <c r="N27" s="115"/>
      <c r="O27" s="115">
        <v>316000</v>
      </c>
      <c r="P27" s="116"/>
      <c r="Q27" s="116"/>
    </row>
    <row r="28" spans="1:17" ht="25.5">
      <c r="A28" s="108" t="s">
        <v>425</v>
      </c>
      <c r="B28" s="109"/>
      <c r="C28" s="110">
        <f>SUM(H28+M28)</f>
        <v>216000</v>
      </c>
      <c r="D28" s="110">
        <f t="shared" si="11"/>
        <v>0</v>
      </c>
      <c r="E28" s="110">
        <f t="shared" si="11"/>
        <v>216000</v>
      </c>
      <c r="F28" s="110">
        <f t="shared" si="11"/>
        <v>0</v>
      </c>
      <c r="G28" s="110">
        <f>SUM(L28+Q28)</f>
        <v>0</v>
      </c>
      <c r="H28" s="110">
        <f aca="true" t="shared" si="12" ref="H28:Q28">SUM(H29:H29)</f>
        <v>0</v>
      </c>
      <c r="I28" s="110">
        <f t="shared" si="12"/>
        <v>0</v>
      </c>
      <c r="J28" s="110">
        <f t="shared" si="12"/>
        <v>0</v>
      </c>
      <c r="K28" s="110">
        <f t="shared" si="12"/>
        <v>0</v>
      </c>
      <c r="L28" s="110">
        <f t="shared" si="12"/>
        <v>0</v>
      </c>
      <c r="M28" s="110">
        <f t="shared" si="12"/>
        <v>216000</v>
      </c>
      <c r="N28" s="110">
        <f t="shared" si="12"/>
        <v>0</v>
      </c>
      <c r="O28" s="110">
        <f t="shared" si="12"/>
        <v>216000</v>
      </c>
      <c r="P28" s="110">
        <f t="shared" si="12"/>
        <v>0</v>
      </c>
      <c r="Q28" s="110">
        <f t="shared" si="12"/>
        <v>0</v>
      </c>
    </row>
    <row r="29" spans="1:19" ht="12.75">
      <c r="A29" s="113" t="s">
        <v>68</v>
      </c>
      <c r="B29" s="114">
        <v>606</v>
      </c>
      <c r="C29" s="110">
        <f>SUM(H29+M29)</f>
        <v>216000</v>
      </c>
      <c r="D29" s="110">
        <f t="shared" si="11"/>
        <v>0</v>
      </c>
      <c r="E29" s="110">
        <f t="shared" si="11"/>
        <v>216000</v>
      </c>
      <c r="F29" s="110">
        <f t="shared" si="11"/>
        <v>0</v>
      </c>
      <c r="G29" s="110">
        <f t="shared" si="11"/>
        <v>0</v>
      </c>
      <c r="H29" s="110">
        <f>SUM(I29:L29)</f>
        <v>0</v>
      </c>
      <c r="I29" s="116"/>
      <c r="J29" s="116"/>
      <c r="K29" s="117"/>
      <c r="L29" s="117"/>
      <c r="M29" s="110">
        <f>SUM(N29:Q29)</f>
        <v>216000</v>
      </c>
      <c r="N29" s="116"/>
      <c r="O29" s="116">
        <v>216000</v>
      </c>
      <c r="P29" s="117"/>
      <c r="Q29" s="117"/>
      <c r="S29" s="2"/>
    </row>
    <row r="30" spans="1:17" ht="25.5">
      <c r="A30" s="108" t="s">
        <v>426</v>
      </c>
      <c r="B30" s="112"/>
      <c r="C30" s="110">
        <f>SUM(H30+M30)</f>
        <v>993495</v>
      </c>
      <c r="D30" s="110">
        <f>SUM(I30+N30)</f>
        <v>238000</v>
      </c>
      <c r="E30" s="110">
        <f t="shared" si="11"/>
        <v>755495</v>
      </c>
      <c r="F30" s="110">
        <f t="shared" si="11"/>
        <v>0</v>
      </c>
      <c r="G30" s="110">
        <f t="shared" si="11"/>
        <v>0</v>
      </c>
      <c r="H30" s="110">
        <f>SUM(H31:H32)</f>
        <v>0</v>
      </c>
      <c r="I30" s="110">
        <f aca="true" t="shared" si="13" ref="I30:Q30">SUM(I31:I32)</f>
        <v>0</v>
      </c>
      <c r="J30" s="110">
        <f t="shared" si="13"/>
        <v>0</v>
      </c>
      <c r="K30" s="110">
        <f t="shared" si="13"/>
        <v>0</v>
      </c>
      <c r="L30" s="110">
        <f t="shared" si="13"/>
        <v>0</v>
      </c>
      <c r="M30" s="110">
        <f t="shared" si="13"/>
        <v>993495</v>
      </c>
      <c r="N30" s="110">
        <f t="shared" si="13"/>
        <v>238000</v>
      </c>
      <c r="O30" s="110">
        <f t="shared" si="13"/>
        <v>755495</v>
      </c>
      <c r="P30" s="110">
        <f t="shared" si="13"/>
        <v>0</v>
      </c>
      <c r="Q30" s="110">
        <f t="shared" si="13"/>
        <v>0</v>
      </c>
    </row>
    <row r="31" spans="1:17" ht="12.75">
      <c r="A31" s="118" t="s">
        <v>427</v>
      </c>
      <c r="B31" s="114">
        <v>714</v>
      </c>
      <c r="C31" s="110">
        <f t="shared" si="11"/>
        <v>755495</v>
      </c>
      <c r="D31" s="110">
        <f t="shared" si="11"/>
        <v>0</v>
      </c>
      <c r="E31" s="110">
        <f t="shared" si="11"/>
        <v>755495</v>
      </c>
      <c r="F31" s="110">
        <f t="shared" si="11"/>
        <v>0</v>
      </c>
      <c r="G31" s="110">
        <f t="shared" si="11"/>
        <v>0</v>
      </c>
      <c r="H31" s="110">
        <f>SUM(I31:L31)</f>
        <v>0</v>
      </c>
      <c r="I31" s="116"/>
      <c r="J31" s="116"/>
      <c r="K31" s="117"/>
      <c r="L31" s="117"/>
      <c r="M31" s="110">
        <f>SUM(N31:Q31)</f>
        <v>755495</v>
      </c>
      <c r="N31" s="116"/>
      <c r="O31" s="116">
        <v>755495</v>
      </c>
      <c r="P31" s="117"/>
      <c r="Q31" s="117"/>
    </row>
    <row r="32" spans="1:17" ht="12.75">
      <c r="A32" s="364" t="s">
        <v>69</v>
      </c>
      <c r="B32" s="351">
        <v>739</v>
      </c>
      <c r="C32" s="352">
        <f>SUM(H32+M32)</f>
        <v>238000</v>
      </c>
      <c r="D32" s="352">
        <f>SUM(I32+N32)</f>
        <v>238000</v>
      </c>
      <c r="E32" s="352">
        <f>SUM(J32+O32)</f>
        <v>0</v>
      </c>
      <c r="F32" s="352">
        <f>SUM(K32+P32)</f>
        <v>0</v>
      </c>
      <c r="G32" s="352">
        <f>SUM(L32+Q32)</f>
        <v>0</v>
      </c>
      <c r="H32" s="352">
        <f>SUM(I32:L32)</f>
        <v>0</v>
      </c>
      <c r="I32" s="115"/>
      <c r="J32" s="115"/>
      <c r="K32" s="119"/>
      <c r="L32" s="119"/>
      <c r="M32" s="352">
        <f>SUM(N32:Q32)</f>
        <v>238000</v>
      </c>
      <c r="N32" s="116">
        <v>238000</v>
      </c>
      <c r="O32" s="116"/>
      <c r="P32" s="117"/>
      <c r="Q32" s="117"/>
    </row>
    <row r="33" spans="1:17" ht="25.5">
      <c r="A33" s="108" t="s">
        <v>428</v>
      </c>
      <c r="B33" s="112"/>
      <c r="C33" s="110">
        <f aca="true" t="shared" si="14" ref="C33:L33">SUM(C34:C36)</f>
        <v>2108579</v>
      </c>
      <c r="D33" s="110">
        <f t="shared" si="14"/>
        <v>299300</v>
      </c>
      <c r="E33" s="110">
        <f t="shared" si="14"/>
        <v>583500</v>
      </c>
      <c r="F33" s="110">
        <f t="shared" si="14"/>
        <v>1225779</v>
      </c>
      <c r="G33" s="110">
        <f t="shared" si="14"/>
        <v>0</v>
      </c>
      <c r="H33" s="110">
        <f t="shared" si="14"/>
        <v>0</v>
      </c>
      <c r="I33" s="110">
        <f t="shared" si="14"/>
        <v>0</v>
      </c>
      <c r="J33" s="110">
        <f t="shared" si="14"/>
        <v>0</v>
      </c>
      <c r="K33" s="110">
        <f t="shared" si="14"/>
        <v>0</v>
      </c>
      <c r="L33" s="110">
        <f t="shared" si="14"/>
        <v>0</v>
      </c>
      <c r="M33" s="110">
        <f>SUM(M34:M36)</f>
        <v>2108579</v>
      </c>
      <c r="N33" s="110">
        <f>SUM(N34:N36)</f>
        <v>299300</v>
      </c>
      <c r="O33" s="110">
        <f>SUM(O34:O36)</f>
        <v>583500</v>
      </c>
      <c r="P33" s="110">
        <f>SUM(P34:P36)</f>
        <v>1225779</v>
      </c>
      <c r="Q33" s="110">
        <f>SUM(Q34:Q36)</f>
        <v>0</v>
      </c>
    </row>
    <row r="34" spans="1:17" ht="25.5">
      <c r="A34" s="350" t="s">
        <v>603</v>
      </c>
      <c r="B34" s="351">
        <v>832</v>
      </c>
      <c r="C34" s="352">
        <f t="shared" si="11"/>
        <v>299300</v>
      </c>
      <c r="D34" s="352">
        <f t="shared" si="11"/>
        <v>299300</v>
      </c>
      <c r="E34" s="352">
        <f t="shared" si="11"/>
        <v>0</v>
      </c>
      <c r="F34" s="352">
        <f t="shared" si="11"/>
        <v>0</v>
      </c>
      <c r="G34" s="352">
        <f t="shared" si="11"/>
        <v>0</v>
      </c>
      <c r="H34" s="352">
        <f>SUM(I34:L34)</f>
        <v>0</v>
      </c>
      <c r="I34" s="115"/>
      <c r="J34" s="115"/>
      <c r="K34" s="119"/>
      <c r="L34" s="119"/>
      <c r="M34" s="352">
        <f>SUM(N34:Q34)</f>
        <v>299300</v>
      </c>
      <c r="N34" s="116">
        <v>299300</v>
      </c>
      <c r="O34" s="116"/>
      <c r="P34" s="117"/>
      <c r="Q34" s="117"/>
    </row>
    <row r="35" spans="1:17" ht="25.5">
      <c r="A35" s="219" t="s">
        <v>536</v>
      </c>
      <c r="B35" s="220">
        <v>864</v>
      </c>
      <c r="C35" s="353">
        <f t="shared" si="11"/>
        <v>1225779</v>
      </c>
      <c r="D35" s="353">
        <f t="shared" si="11"/>
        <v>0</v>
      </c>
      <c r="E35" s="353">
        <f t="shared" si="11"/>
        <v>0</v>
      </c>
      <c r="F35" s="353">
        <f t="shared" si="11"/>
        <v>1225779</v>
      </c>
      <c r="G35" s="353">
        <f t="shared" si="11"/>
        <v>0</v>
      </c>
      <c r="H35" s="353">
        <f>SUM(I35:L35)</f>
        <v>0</v>
      </c>
      <c r="I35" s="116"/>
      <c r="J35" s="116"/>
      <c r="K35" s="117"/>
      <c r="L35" s="117"/>
      <c r="M35" s="353">
        <f>SUM(N35:Q35)</f>
        <v>1225779</v>
      </c>
      <c r="N35" s="116"/>
      <c r="O35" s="115"/>
      <c r="P35" s="117">
        <v>1225779</v>
      </c>
      <c r="Q35" s="117"/>
    </row>
    <row r="36" spans="1:17" ht="12.75">
      <c r="A36" s="113" t="s">
        <v>70</v>
      </c>
      <c r="B36" s="114">
        <v>865</v>
      </c>
      <c r="C36" s="110">
        <f t="shared" si="11"/>
        <v>583500</v>
      </c>
      <c r="D36" s="110">
        <f t="shared" si="11"/>
        <v>0</v>
      </c>
      <c r="E36" s="110">
        <f t="shared" si="11"/>
        <v>583500</v>
      </c>
      <c r="F36" s="110">
        <f t="shared" si="11"/>
        <v>0</v>
      </c>
      <c r="G36" s="110">
        <f t="shared" si="11"/>
        <v>0</v>
      </c>
      <c r="H36" s="110">
        <f>SUM(I36:L36)</f>
        <v>0</v>
      </c>
      <c r="I36" s="116"/>
      <c r="J36" s="116"/>
      <c r="K36" s="117"/>
      <c r="L36" s="117"/>
      <c r="M36" s="110">
        <f>SUM(N36:Q36)</f>
        <v>583500</v>
      </c>
      <c r="N36" s="116"/>
      <c r="O36" s="115">
        <v>583500</v>
      </c>
      <c r="P36" s="117"/>
      <c r="Q36" s="117"/>
    </row>
    <row r="37" spans="1:17" ht="12.75">
      <c r="A37" s="100" t="s">
        <v>429</v>
      </c>
      <c r="B37" s="101"/>
      <c r="C37" s="107">
        <f aca="true" t="shared" si="15" ref="C37:Q37">SUM(C38+C50+C53+C75+C80+C89+C99+C72)</f>
        <v>1415794</v>
      </c>
      <c r="D37" s="107">
        <f t="shared" si="15"/>
        <v>0</v>
      </c>
      <c r="E37" s="107">
        <f t="shared" si="15"/>
        <v>1379897</v>
      </c>
      <c r="F37" s="107">
        <f t="shared" si="15"/>
        <v>35897</v>
      </c>
      <c r="G37" s="107">
        <f t="shared" si="15"/>
        <v>0</v>
      </c>
      <c r="H37" s="107">
        <f t="shared" si="15"/>
        <v>58550</v>
      </c>
      <c r="I37" s="107">
        <f t="shared" si="15"/>
        <v>0</v>
      </c>
      <c r="J37" s="107">
        <f t="shared" si="15"/>
        <v>58550</v>
      </c>
      <c r="K37" s="107">
        <f t="shared" si="15"/>
        <v>0</v>
      </c>
      <c r="L37" s="107">
        <f t="shared" si="15"/>
        <v>0</v>
      </c>
      <c r="M37" s="107">
        <f t="shared" si="15"/>
        <v>1357244</v>
      </c>
      <c r="N37" s="107">
        <f t="shared" si="15"/>
        <v>0</v>
      </c>
      <c r="O37" s="107">
        <f t="shared" si="15"/>
        <v>1321347</v>
      </c>
      <c r="P37" s="107">
        <f t="shared" si="15"/>
        <v>35897</v>
      </c>
      <c r="Q37" s="107">
        <f t="shared" si="15"/>
        <v>0</v>
      </c>
    </row>
    <row r="38" spans="1:17" ht="12.75">
      <c r="A38" s="108" t="s">
        <v>430</v>
      </c>
      <c r="B38" s="109"/>
      <c r="C38" s="110">
        <f aca="true" t="shared" si="16" ref="C38:Q38">SUM(C39+C41+C46+C48+C43)</f>
        <v>20000</v>
      </c>
      <c r="D38" s="110">
        <f t="shared" si="16"/>
        <v>0</v>
      </c>
      <c r="E38" s="110">
        <f t="shared" si="16"/>
        <v>20000</v>
      </c>
      <c r="F38" s="110">
        <f t="shared" si="16"/>
        <v>0</v>
      </c>
      <c r="G38" s="110">
        <f t="shared" si="16"/>
        <v>0</v>
      </c>
      <c r="H38" s="110">
        <f t="shared" si="16"/>
        <v>0</v>
      </c>
      <c r="I38" s="110">
        <f t="shared" si="16"/>
        <v>0</v>
      </c>
      <c r="J38" s="110">
        <f t="shared" si="16"/>
        <v>0</v>
      </c>
      <c r="K38" s="110">
        <f t="shared" si="16"/>
        <v>0</v>
      </c>
      <c r="L38" s="110">
        <f t="shared" si="16"/>
        <v>0</v>
      </c>
      <c r="M38" s="110">
        <f t="shared" si="16"/>
        <v>20000</v>
      </c>
      <c r="N38" s="110">
        <f t="shared" si="16"/>
        <v>0</v>
      </c>
      <c r="O38" s="110">
        <f t="shared" si="16"/>
        <v>20000</v>
      </c>
      <c r="P38" s="110">
        <f t="shared" si="16"/>
        <v>0</v>
      </c>
      <c r="Q38" s="110">
        <f t="shared" si="16"/>
        <v>0</v>
      </c>
    </row>
    <row r="39" spans="1:17" ht="12.75">
      <c r="A39" s="111">
        <v>5201</v>
      </c>
      <c r="B39" s="112"/>
      <c r="C39" s="110">
        <f aca="true" t="shared" si="17" ref="C39:Q39">SUM(C40:C40)</f>
        <v>10000</v>
      </c>
      <c r="D39" s="110">
        <f t="shared" si="17"/>
        <v>0</v>
      </c>
      <c r="E39" s="110">
        <f t="shared" si="17"/>
        <v>10000</v>
      </c>
      <c r="F39" s="110">
        <f t="shared" si="17"/>
        <v>0</v>
      </c>
      <c r="G39" s="110">
        <f t="shared" si="17"/>
        <v>0</v>
      </c>
      <c r="H39" s="110">
        <f t="shared" si="17"/>
        <v>0</v>
      </c>
      <c r="I39" s="110">
        <f t="shared" si="17"/>
        <v>0</v>
      </c>
      <c r="J39" s="110">
        <f t="shared" si="17"/>
        <v>0</v>
      </c>
      <c r="K39" s="110">
        <f t="shared" si="17"/>
        <v>0</v>
      </c>
      <c r="L39" s="110">
        <f t="shared" si="17"/>
        <v>0</v>
      </c>
      <c r="M39" s="110">
        <f t="shared" si="17"/>
        <v>10000</v>
      </c>
      <c r="N39" s="110">
        <f t="shared" si="17"/>
        <v>0</v>
      </c>
      <c r="O39" s="110">
        <f t="shared" si="17"/>
        <v>10000</v>
      </c>
      <c r="P39" s="110">
        <f t="shared" si="17"/>
        <v>0</v>
      </c>
      <c r="Q39" s="110">
        <f t="shared" si="17"/>
        <v>0</v>
      </c>
    </row>
    <row r="40" spans="1:17" ht="12.75">
      <c r="A40" s="113" t="s">
        <v>124</v>
      </c>
      <c r="B40" s="114">
        <v>122</v>
      </c>
      <c r="C40" s="110">
        <f>SUM(H40+M40)</f>
        <v>10000</v>
      </c>
      <c r="D40" s="110">
        <f>SUM(I40+N40)</f>
        <v>0</v>
      </c>
      <c r="E40" s="110">
        <f>SUM(J40+O40)</f>
        <v>10000</v>
      </c>
      <c r="F40" s="110">
        <f>SUM(K40+P40)</f>
        <v>0</v>
      </c>
      <c r="G40" s="110">
        <f>SUM(L40+Q40)</f>
        <v>0</v>
      </c>
      <c r="H40" s="110">
        <f>SUM(I40:L40)</f>
        <v>0</v>
      </c>
      <c r="I40" s="115"/>
      <c r="J40" s="115"/>
      <c r="K40" s="115"/>
      <c r="L40" s="115"/>
      <c r="M40" s="110">
        <f>SUM(N40:Q40)</f>
        <v>10000</v>
      </c>
      <c r="N40" s="115"/>
      <c r="O40" s="115">
        <v>10000</v>
      </c>
      <c r="P40" s="115"/>
      <c r="Q40" s="115"/>
    </row>
    <row r="41" spans="1:17" ht="12.75">
      <c r="A41" s="111">
        <v>5202</v>
      </c>
      <c r="B41" s="112"/>
      <c r="C41" s="110">
        <f aca="true" t="shared" si="18" ref="C41:Q41">SUM(C42:C42)</f>
        <v>0</v>
      </c>
      <c r="D41" s="110">
        <f t="shared" si="18"/>
        <v>0</v>
      </c>
      <c r="E41" s="110">
        <f t="shared" si="18"/>
        <v>0</v>
      </c>
      <c r="F41" s="110">
        <f t="shared" si="18"/>
        <v>0</v>
      </c>
      <c r="G41" s="110">
        <f t="shared" si="18"/>
        <v>0</v>
      </c>
      <c r="H41" s="110">
        <f t="shared" si="18"/>
        <v>0</v>
      </c>
      <c r="I41" s="110">
        <f t="shared" si="18"/>
        <v>0</v>
      </c>
      <c r="J41" s="110">
        <f t="shared" si="18"/>
        <v>0</v>
      </c>
      <c r="K41" s="110">
        <f t="shared" si="18"/>
        <v>0</v>
      </c>
      <c r="L41" s="110">
        <f t="shared" si="18"/>
        <v>0</v>
      </c>
      <c r="M41" s="110">
        <f t="shared" si="18"/>
        <v>0</v>
      </c>
      <c r="N41" s="110">
        <f t="shared" si="18"/>
        <v>0</v>
      </c>
      <c r="O41" s="110">
        <f t="shared" si="18"/>
        <v>0</v>
      </c>
      <c r="P41" s="110">
        <f t="shared" si="18"/>
        <v>0</v>
      </c>
      <c r="Q41" s="110">
        <f t="shared" si="18"/>
        <v>0</v>
      </c>
    </row>
    <row r="42" spans="1:17" ht="12.75">
      <c r="A42" s="118"/>
      <c r="B42" s="114"/>
      <c r="C42" s="110">
        <f>SUM(H42+M42)</f>
        <v>0</v>
      </c>
      <c r="D42" s="110">
        <f>SUM(I42+N42)</f>
        <v>0</v>
      </c>
      <c r="E42" s="110">
        <f>SUM(J42+O42)</f>
        <v>0</v>
      </c>
      <c r="F42" s="110">
        <f>SUM(K42+P42)</f>
        <v>0</v>
      </c>
      <c r="G42" s="110">
        <f>SUM(L42+Q42)</f>
        <v>0</v>
      </c>
      <c r="H42" s="110">
        <f>SUM(I42:L42)</f>
        <v>0</v>
      </c>
      <c r="I42" s="115"/>
      <c r="J42" s="119"/>
      <c r="K42" s="115"/>
      <c r="L42" s="115"/>
      <c r="M42" s="110">
        <f>SUM(N42:Q42)</f>
        <v>0</v>
      </c>
      <c r="N42" s="115"/>
      <c r="O42" s="115"/>
      <c r="P42" s="115"/>
      <c r="Q42" s="115"/>
    </row>
    <row r="43" spans="1:17" ht="12.75">
      <c r="A43" s="111">
        <v>5203</v>
      </c>
      <c r="B43" s="112"/>
      <c r="C43" s="110">
        <f>C44+C45</f>
        <v>5000</v>
      </c>
      <c r="D43" s="110">
        <f aca="true" t="shared" si="19" ref="D43:Q43">D44+D45</f>
        <v>0</v>
      </c>
      <c r="E43" s="110">
        <f t="shared" si="19"/>
        <v>5000</v>
      </c>
      <c r="F43" s="110">
        <f t="shared" si="19"/>
        <v>0</v>
      </c>
      <c r="G43" s="110">
        <f t="shared" si="19"/>
        <v>0</v>
      </c>
      <c r="H43" s="110">
        <f t="shared" si="19"/>
        <v>0</v>
      </c>
      <c r="I43" s="110">
        <f t="shared" si="19"/>
        <v>0</v>
      </c>
      <c r="J43" s="110">
        <f t="shared" si="19"/>
        <v>0</v>
      </c>
      <c r="K43" s="110">
        <f t="shared" si="19"/>
        <v>0</v>
      </c>
      <c r="L43" s="110">
        <f t="shared" si="19"/>
        <v>0</v>
      </c>
      <c r="M43" s="110">
        <f t="shared" si="19"/>
        <v>5000</v>
      </c>
      <c r="N43" s="110">
        <f t="shared" si="19"/>
        <v>0</v>
      </c>
      <c r="O43" s="110">
        <f t="shared" si="19"/>
        <v>5000</v>
      </c>
      <c r="P43" s="110">
        <f t="shared" si="19"/>
        <v>0</v>
      </c>
      <c r="Q43" s="110">
        <f t="shared" si="19"/>
        <v>0</v>
      </c>
    </row>
    <row r="44" spans="1:17" ht="12.75">
      <c r="A44" s="113" t="s">
        <v>639</v>
      </c>
      <c r="B44" s="114">
        <v>122</v>
      </c>
      <c r="C44" s="110">
        <f aca="true" t="shared" si="20" ref="C44:G45">SUM(H44+M44)</f>
        <v>5000</v>
      </c>
      <c r="D44" s="110">
        <f t="shared" si="20"/>
        <v>0</v>
      </c>
      <c r="E44" s="110">
        <f t="shared" si="20"/>
        <v>5000</v>
      </c>
      <c r="F44" s="110">
        <f t="shared" si="20"/>
        <v>0</v>
      </c>
      <c r="G44" s="110">
        <f t="shared" si="20"/>
        <v>0</v>
      </c>
      <c r="H44" s="110">
        <f>SUM(I44:L44)</f>
        <v>0</v>
      </c>
      <c r="I44" s="115"/>
      <c r="J44" s="119"/>
      <c r="K44" s="115"/>
      <c r="L44" s="115"/>
      <c r="M44" s="110">
        <f>SUM(N44:Q44)</f>
        <v>5000</v>
      </c>
      <c r="N44" s="115"/>
      <c r="O44" s="115">
        <v>5000</v>
      </c>
      <c r="P44" s="115"/>
      <c r="Q44" s="115"/>
    </row>
    <row r="45" spans="1:17" ht="12.75">
      <c r="A45" s="113"/>
      <c r="B45" s="114"/>
      <c r="C45" s="110">
        <f t="shared" si="20"/>
        <v>0</v>
      </c>
      <c r="D45" s="110">
        <f t="shared" si="20"/>
        <v>0</v>
      </c>
      <c r="E45" s="110">
        <f t="shared" si="20"/>
        <v>0</v>
      </c>
      <c r="F45" s="110">
        <f t="shared" si="20"/>
        <v>0</v>
      </c>
      <c r="G45" s="110">
        <f t="shared" si="20"/>
        <v>0</v>
      </c>
      <c r="H45" s="110">
        <f>SUM(I45:L45)</f>
        <v>0</v>
      </c>
      <c r="I45" s="115"/>
      <c r="J45" s="119"/>
      <c r="K45" s="115"/>
      <c r="L45" s="115"/>
      <c r="M45" s="110">
        <f>SUM(N45:Q45)</f>
        <v>0</v>
      </c>
      <c r="N45" s="115"/>
      <c r="O45" s="115"/>
      <c r="P45" s="115"/>
      <c r="Q45" s="115"/>
    </row>
    <row r="46" spans="1:17" ht="12.75">
      <c r="A46" s="111">
        <v>5205</v>
      </c>
      <c r="B46" s="112"/>
      <c r="C46" s="110">
        <f aca="true" t="shared" si="21" ref="C46:Q46">SUM(C47:C47)</f>
        <v>5000</v>
      </c>
      <c r="D46" s="110">
        <f t="shared" si="21"/>
        <v>0</v>
      </c>
      <c r="E46" s="110">
        <f t="shared" si="21"/>
        <v>5000</v>
      </c>
      <c r="F46" s="110">
        <f t="shared" si="21"/>
        <v>0</v>
      </c>
      <c r="G46" s="110">
        <f t="shared" si="21"/>
        <v>0</v>
      </c>
      <c r="H46" s="110">
        <f t="shared" si="21"/>
        <v>0</v>
      </c>
      <c r="I46" s="110">
        <f t="shared" si="21"/>
        <v>0</v>
      </c>
      <c r="J46" s="110">
        <f t="shared" si="21"/>
        <v>0</v>
      </c>
      <c r="K46" s="110">
        <f t="shared" si="21"/>
        <v>0</v>
      </c>
      <c r="L46" s="110">
        <f t="shared" si="21"/>
        <v>0</v>
      </c>
      <c r="M46" s="110">
        <f t="shared" si="21"/>
        <v>5000</v>
      </c>
      <c r="N46" s="110">
        <f t="shared" si="21"/>
        <v>0</v>
      </c>
      <c r="O46" s="110">
        <f t="shared" si="21"/>
        <v>5000</v>
      </c>
      <c r="P46" s="110">
        <f t="shared" si="21"/>
        <v>0</v>
      </c>
      <c r="Q46" s="110">
        <f t="shared" si="21"/>
        <v>0</v>
      </c>
    </row>
    <row r="47" spans="1:17" ht="12.75">
      <c r="A47" s="113" t="s">
        <v>125</v>
      </c>
      <c r="B47" s="114">
        <v>122</v>
      </c>
      <c r="C47" s="110">
        <f>SUM(H47+M47)</f>
        <v>5000</v>
      </c>
      <c r="D47" s="110">
        <f>SUM(I47+N47)</f>
        <v>0</v>
      </c>
      <c r="E47" s="110">
        <f>SUM(J47+O47)</f>
        <v>5000</v>
      </c>
      <c r="F47" s="110">
        <f>SUM(K47+P47)</f>
        <v>0</v>
      </c>
      <c r="G47" s="110">
        <f>SUM(L47+Q47)</f>
        <v>0</v>
      </c>
      <c r="H47" s="110">
        <f>SUM(I47:L47)</f>
        <v>0</v>
      </c>
      <c r="I47" s="115"/>
      <c r="J47" s="115"/>
      <c r="K47" s="115"/>
      <c r="L47" s="115"/>
      <c r="M47" s="110">
        <f>SUM(N47:Q47)</f>
        <v>5000</v>
      </c>
      <c r="N47" s="115"/>
      <c r="O47" s="115">
        <v>5000</v>
      </c>
      <c r="P47" s="120"/>
      <c r="Q47" s="115"/>
    </row>
    <row r="48" spans="1:17" ht="12.75">
      <c r="A48" s="111">
        <v>5206</v>
      </c>
      <c r="B48" s="112"/>
      <c r="C48" s="110">
        <f aca="true" t="shared" si="22" ref="C48:Q48">SUM(C49:C49)</f>
        <v>0</v>
      </c>
      <c r="D48" s="110">
        <f t="shared" si="22"/>
        <v>0</v>
      </c>
      <c r="E48" s="110">
        <f t="shared" si="22"/>
        <v>0</v>
      </c>
      <c r="F48" s="110">
        <f t="shared" si="22"/>
        <v>0</v>
      </c>
      <c r="G48" s="110">
        <f t="shared" si="22"/>
        <v>0</v>
      </c>
      <c r="H48" s="110">
        <f t="shared" si="22"/>
        <v>0</v>
      </c>
      <c r="I48" s="110">
        <f t="shared" si="22"/>
        <v>0</v>
      </c>
      <c r="J48" s="110">
        <f t="shared" si="22"/>
        <v>0</v>
      </c>
      <c r="K48" s="110">
        <f t="shared" si="22"/>
        <v>0</v>
      </c>
      <c r="L48" s="110">
        <f t="shared" si="22"/>
        <v>0</v>
      </c>
      <c r="M48" s="110">
        <f t="shared" si="22"/>
        <v>0</v>
      </c>
      <c r="N48" s="110">
        <f t="shared" si="22"/>
        <v>0</v>
      </c>
      <c r="O48" s="110">
        <f t="shared" si="22"/>
        <v>0</v>
      </c>
      <c r="P48" s="110">
        <f t="shared" si="22"/>
        <v>0</v>
      </c>
      <c r="Q48" s="110">
        <f t="shared" si="22"/>
        <v>0</v>
      </c>
    </row>
    <row r="49" spans="1:17" ht="12.75">
      <c r="A49" s="118"/>
      <c r="B49" s="121"/>
      <c r="C49" s="110">
        <f>SUM(H49+M49)</f>
        <v>0</v>
      </c>
      <c r="D49" s="110">
        <f>SUM(I49+N49)</f>
        <v>0</v>
      </c>
      <c r="E49" s="110">
        <f>SUM(J49+O49)</f>
        <v>0</v>
      </c>
      <c r="F49" s="110">
        <f>SUM(K49+P49)</f>
        <v>0</v>
      </c>
      <c r="G49" s="110">
        <f>SUM(L49+Q49)</f>
        <v>0</v>
      </c>
      <c r="H49" s="110">
        <f>SUM(I49:L49)</f>
        <v>0</v>
      </c>
      <c r="I49" s="115"/>
      <c r="J49" s="115"/>
      <c r="K49" s="115"/>
      <c r="L49" s="115"/>
      <c r="M49" s="110">
        <f>SUM(N49:Q49)</f>
        <v>0</v>
      </c>
      <c r="N49" s="115"/>
      <c r="O49" s="115"/>
      <c r="P49" s="115"/>
      <c r="Q49" s="115"/>
    </row>
    <row r="50" spans="1:17" ht="12.75">
      <c r="A50" s="108" t="s">
        <v>422</v>
      </c>
      <c r="B50" s="109"/>
      <c r="C50" s="110">
        <f aca="true" t="shared" si="23" ref="C50:Q50">SUM(C51)</f>
        <v>0</v>
      </c>
      <c r="D50" s="110">
        <f t="shared" si="23"/>
        <v>0</v>
      </c>
      <c r="E50" s="110">
        <f t="shared" si="23"/>
        <v>0</v>
      </c>
      <c r="F50" s="110">
        <f t="shared" si="23"/>
        <v>0</v>
      </c>
      <c r="G50" s="110">
        <f t="shared" si="23"/>
        <v>0</v>
      </c>
      <c r="H50" s="110">
        <f t="shared" si="23"/>
        <v>0</v>
      </c>
      <c r="I50" s="110">
        <f t="shared" si="23"/>
        <v>0</v>
      </c>
      <c r="J50" s="110">
        <f t="shared" si="23"/>
        <v>0</v>
      </c>
      <c r="K50" s="110">
        <f t="shared" si="23"/>
        <v>0</v>
      </c>
      <c r="L50" s="110">
        <f t="shared" si="23"/>
        <v>0</v>
      </c>
      <c r="M50" s="110">
        <f t="shared" si="23"/>
        <v>0</v>
      </c>
      <c r="N50" s="110">
        <f t="shared" si="23"/>
        <v>0</v>
      </c>
      <c r="O50" s="110">
        <f t="shared" si="23"/>
        <v>0</v>
      </c>
      <c r="P50" s="110">
        <f t="shared" si="23"/>
        <v>0</v>
      </c>
      <c r="Q50" s="110">
        <f t="shared" si="23"/>
        <v>0</v>
      </c>
    </row>
    <row r="51" spans="1:17" ht="12.75">
      <c r="A51" s="111">
        <v>5203</v>
      </c>
      <c r="B51" s="112"/>
      <c r="C51" s="110">
        <f aca="true" t="shared" si="24" ref="C51:Q51">SUM(C52:C52)</f>
        <v>0</v>
      </c>
      <c r="D51" s="110">
        <f t="shared" si="24"/>
        <v>0</v>
      </c>
      <c r="E51" s="110">
        <f t="shared" si="24"/>
        <v>0</v>
      </c>
      <c r="F51" s="110">
        <f t="shared" si="24"/>
        <v>0</v>
      </c>
      <c r="G51" s="110">
        <f t="shared" si="24"/>
        <v>0</v>
      </c>
      <c r="H51" s="110">
        <f t="shared" si="24"/>
        <v>0</v>
      </c>
      <c r="I51" s="110">
        <f t="shared" si="24"/>
        <v>0</v>
      </c>
      <c r="J51" s="110">
        <f t="shared" si="24"/>
        <v>0</v>
      </c>
      <c r="K51" s="110">
        <f t="shared" si="24"/>
        <v>0</v>
      </c>
      <c r="L51" s="110">
        <f t="shared" si="24"/>
        <v>0</v>
      </c>
      <c r="M51" s="110">
        <f t="shared" si="24"/>
        <v>0</v>
      </c>
      <c r="N51" s="110">
        <f t="shared" si="24"/>
        <v>0</v>
      </c>
      <c r="O51" s="110">
        <f t="shared" si="24"/>
        <v>0</v>
      </c>
      <c r="P51" s="110">
        <f t="shared" si="24"/>
        <v>0</v>
      </c>
      <c r="Q51" s="110">
        <f t="shared" si="24"/>
        <v>0</v>
      </c>
    </row>
    <row r="52" spans="1:17" ht="12.75">
      <c r="A52" s="113"/>
      <c r="B52" s="114"/>
      <c r="C52" s="110">
        <f>SUM(H52+M52)</f>
        <v>0</v>
      </c>
      <c r="D52" s="110">
        <f>SUM(I52+N52)</f>
        <v>0</v>
      </c>
      <c r="E52" s="110">
        <f>SUM(J52+O52)</f>
        <v>0</v>
      </c>
      <c r="F52" s="110">
        <f>SUM(K52+P52)</f>
        <v>0</v>
      </c>
      <c r="G52" s="110">
        <f>SUM(L52+Q52)</f>
        <v>0</v>
      </c>
      <c r="H52" s="110">
        <f>SUM(I52:L52)</f>
        <v>0</v>
      </c>
      <c r="I52" s="115"/>
      <c r="J52" s="115"/>
      <c r="K52" s="115"/>
      <c r="L52" s="115"/>
      <c r="M52" s="110">
        <f>SUM(N52:Q52)</f>
        <v>0</v>
      </c>
      <c r="N52" s="115"/>
      <c r="O52" s="115"/>
      <c r="P52" s="115"/>
      <c r="Q52" s="115"/>
    </row>
    <row r="53" spans="1:17" ht="12.75">
      <c r="A53" s="108" t="s">
        <v>431</v>
      </c>
      <c r="B53" s="109"/>
      <c r="C53" s="110">
        <f aca="true" t="shared" si="25" ref="C53:Q53">SUM(C54+C56+C60+C70+C58)</f>
        <v>212550</v>
      </c>
      <c r="D53" s="110">
        <f t="shared" si="25"/>
        <v>0</v>
      </c>
      <c r="E53" s="110">
        <f t="shared" si="25"/>
        <v>212550</v>
      </c>
      <c r="F53" s="110">
        <f t="shared" si="25"/>
        <v>0</v>
      </c>
      <c r="G53" s="110">
        <f t="shared" si="25"/>
        <v>0</v>
      </c>
      <c r="H53" s="110">
        <f t="shared" si="25"/>
        <v>58550</v>
      </c>
      <c r="I53" s="110">
        <f t="shared" si="25"/>
        <v>0</v>
      </c>
      <c r="J53" s="110">
        <f t="shared" si="25"/>
        <v>58550</v>
      </c>
      <c r="K53" s="110">
        <f t="shared" si="25"/>
        <v>0</v>
      </c>
      <c r="L53" s="110">
        <f t="shared" si="25"/>
        <v>0</v>
      </c>
      <c r="M53" s="110">
        <f t="shared" si="25"/>
        <v>154000</v>
      </c>
      <c r="N53" s="110">
        <f t="shared" si="25"/>
        <v>0</v>
      </c>
      <c r="O53" s="110">
        <f t="shared" si="25"/>
        <v>154000</v>
      </c>
      <c r="P53" s="110">
        <f t="shared" si="25"/>
        <v>0</v>
      </c>
      <c r="Q53" s="110">
        <f t="shared" si="25"/>
        <v>0</v>
      </c>
    </row>
    <row r="54" spans="1:17" ht="12.75">
      <c r="A54" s="111">
        <v>5201</v>
      </c>
      <c r="B54" s="112"/>
      <c r="C54" s="110">
        <f aca="true" t="shared" si="26" ref="C54:Q54">SUM(C55:C55)</f>
        <v>17000</v>
      </c>
      <c r="D54" s="110">
        <f t="shared" si="26"/>
        <v>0</v>
      </c>
      <c r="E54" s="110">
        <f t="shared" si="26"/>
        <v>17000</v>
      </c>
      <c r="F54" s="110">
        <f t="shared" si="26"/>
        <v>0</v>
      </c>
      <c r="G54" s="110">
        <f t="shared" si="26"/>
        <v>0</v>
      </c>
      <c r="H54" s="110">
        <f t="shared" si="26"/>
        <v>17000</v>
      </c>
      <c r="I54" s="110">
        <f t="shared" si="26"/>
        <v>0</v>
      </c>
      <c r="J54" s="110">
        <f t="shared" si="26"/>
        <v>17000</v>
      </c>
      <c r="K54" s="110">
        <f t="shared" si="26"/>
        <v>0</v>
      </c>
      <c r="L54" s="110">
        <f t="shared" si="26"/>
        <v>0</v>
      </c>
      <c r="M54" s="110">
        <f t="shared" si="26"/>
        <v>0</v>
      </c>
      <c r="N54" s="110">
        <f t="shared" si="26"/>
        <v>0</v>
      </c>
      <c r="O54" s="110">
        <f t="shared" si="26"/>
        <v>0</v>
      </c>
      <c r="P54" s="110">
        <f t="shared" si="26"/>
        <v>0</v>
      </c>
      <c r="Q54" s="110">
        <f t="shared" si="26"/>
        <v>0</v>
      </c>
    </row>
    <row r="55" spans="1:17" ht="12.75">
      <c r="A55" s="113" t="s">
        <v>122</v>
      </c>
      <c r="B55" s="114">
        <v>322</v>
      </c>
      <c r="C55" s="110">
        <f>SUM(H55+M55)</f>
        <v>17000</v>
      </c>
      <c r="D55" s="110">
        <f>SUM(I55+N55)</f>
        <v>0</v>
      </c>
      <c r="E55" s="110">
        <f>SUM(J55+O55)</f>
        <v>17000</v>
      </c>
      <c r="F55" s="110">
        <f>SUM(K55+P55)</f>
        <v>0</v>
      </c>
      <c r="G55" s="110">
        <f>SUM(L55+Q55)</f>
        <v>0</v>
      </c>
      <c r="H55" s="110">
        <f>SUM(I55:L55)</f>
        <v>17000</v>
      </c>
      <c r="I55" s="115"/>
      <c r="J55" s="115">
        <v>17000</v>
      </c>
      <c r="K55" s="115"/>
      <c r="L55" s="115"/>
      <c r="M55" s="110">
        <f>SUM(N55:Q55)</f>
        <v>0</v>
      </c>
      <c r="N55" s="115"/>
      <c r="O55" s="115"/>
      <c r="P55" s="115"/>
      <c r="Q55" s="115"/>
    </row>
    <row r="56" spans="1:17" ht="12.75">
      <c r="A56" s="111">
        <v>5203</v>
      </c>
      <c r="B56" s="112"/>
      <c r="C56" s="122">
        <f aca="true" t="shared" si="27" ref="C56:Q56">SUM(C57:C57)</f>
        <v>0</v>
      </c>
      <c r="D56" s="122">
        <f t="shared" si="27"/>
        <v>0</v>
      </c>
      <c r="E56" s="122">
        <f t="shared" si="27"/>
        <v>0</v>
      </c>
      <c r="F56" s="122">
        <f t="shared" si="27"/>
        <v>0</v>
      </c>
      <c r="G56" s="122">
        <f t="shared" si="27"/>
        <v>0</v>
      </c>
      <c r="H56" s="122">
        <f t="shared" si="27"/>
        <v>0</v>
      </c>
      <c r="I56" s="122">
        <f t="shared" si="27"/>
        <v>0</v>
      </c>
      <c r="J56" s="122">
        <f t="shared" si="27"/>
        <v>0</v>
      </c>
      <c r="K56" s="122">
        <f t="shared" si="27"/>
        <v>0</v>
      </c>
      <c r="L56" s="122">
        <f t="shared" si="27"/>
        <v>0</v>
      </c>
      <c r="M56" s="122">
        <f t="shared" si="27"/>
        <v>0</v>
      </c>
      <c r="N56" s="122">
        <f t="shared" si="27"/>
        <v>0</v>
      </c>
      <c r="O56" s="122">
        <f t="shared" si="27"/>
        <v>0</v>
      </c>
      <c r="P56" s="122">
        <f t="shared" si="27"/>
        <v>0</v>
      </c>
      <c r="Q56" s="122">
        <f t="shared" si="27"/>
        <v>0</v>
      </c>
    </row>
    <row r="57" spans="1:17" ht="12.75">
      <c r="A57" s="113"/>
      <c r="B57" s="114"/>
      <c r="C57" s="110">
        <f>SUM(H57+M57)</f>
        <v>0</v>
      </c>
      <c r="D57" s="110">
        <f>SUM(I57+N57)</f>
        <v>0</v>
      </c>
      <c r="E57" s="110">
        <f>SUM(J57+O57)</f>
        <v>0</v>
      </c>
      <c r="F57" s="110">
        <f>SUM(K57+P57)</f>
        <v>0</v>
      </c>
      <c r="G57" s="110">
        <f>SUM(L57+Q57)</f>
        <v>0</v>
      </c>
      <c r="H57" s="110">
        <f>SUM(I57:L57)</f>
        <v>0</v>
      </c>
      <c r="I57" s="116"/>
      <c r="J57" s="119"/>
      <c r="K57" s="116"/>
      <c r="L57" s="119"/>
      <c r="M57" s="110">
        <f>SUM(N57:Q57)</f>
        <v>0</v>
      </c>
      <c r="N57" s="116"/>
      <c r="O57" s="115"/>
      <c r="P57" s="116"/>
      <c r="Q57" s="116"/>
    </row>
    <row r="58" spans="1:17" ht="12.75">
      <c r="A58" s="111">
        <v>5204</v>
      </c>
      <c r="B58" s="112"/>
      <c r="C58" s="110">
        <f>C59</f>
        <v>0</v>
      </c>
      <c r="D58" s="110">
        <f aca="true" t="shared" si="28" ref="D58:Q58">D59</f>
        <v>0</v>
      </c>
      <c r="E58" s="110">
        <f t="shared" si="28"/>
        <v>0</v>
      </c>
      <c r="F58" s="110">
        <f t="shared" si="28"/>
        <v>0</v>
      </c>
      <c r="G58" s="110">
        <f t="shared" si="28"/>
        <v>0</v>
      </c>
      <c r="H58" s="110">
        <f t="shared" si="28"/>
        <v>0</v>
      </c>
      <c r="I58" s="110">
        <f t="shared" si="28"/>
        <v>0</v>
      </c>
      <c r="J58" s="110">
        <f t="shared" si="28"/>
        <v>0</v>
      </c>
      <c r="K58" s="110">
        <f t="shared" si="28"/>
        <v>0</v>
      </c>
      <c r="L58" s="110">
        <f t="shared" si="28"/>
        <v>0</v>
      </c>
      <c r="M58" s="110">
        <f t="shared" si="28"/>
        <v>0</v>
      </c>
      <c r="N58" s="110">
        <f t="shared" si="28"/>
        <v>0</v>
      </c>
      <c r="O58" s="110">
        <f t="shared" si="28"/>
        <v>0</v>
      </c>
      <c r="P58" s="110">
        <f t="shared" si="28"/>
        <v>0</v>
      </c>
      <c r="Q58" s="110">
        <f t="shared" si="28"/>
        <v>0</v>
      </c>
    </row>
    <row r="59" spans="1:17" ht="12.75">
      <c r="A59" s="113"/>
      <c r="B59" s="114"/>
      <c r="C59" s="110">
        <f>SUM(H59+M59)</f>
        <v>0</v>
      </c>
      <c r="D59" s="110">
        <f>SUM(I59+N59)</f>
        <v>0</v>
      </c>
      <c r="E59" s="110">
        <f>SUM(J59+O59)</f>
        <v>0</v>
      </c>
      <c r="F59" s="110">
        <f>SUM(K59+P59)</f>
        <v>0</v>
      </c>
      <c r="G59" s="110">
        <f>SUM(L59+Q59)</f>
        <v>0</v>
      </c>
      <c r="H59" s="110">
        <f>SUM(I59:L59)</f>
        <v>0</v>
      </c>
      <c r="I59" s="116"/>
      <c r="J59" s="115"/>
      <c r="K59" s="116"/>
      <c r="L59" s="115"/>
      <c r="M59" s="110">
        <f>SUM(N59:Q59)</f>
        <v>0</v>
      </c>
      <c r="N59" s="116"/>
      <c r="O59" s="115"/>
      <c r="P59" s="116"/>
      <c r="Q59" s="116"/>
    </row>
    <row r="60" spans="1:17" ht="12.75">
      <c r="A60" s="111">
        <v>5205</v>
      </c>
      <c r="B60" s="112"/>
      <c r="C60" s="122">
        <f>SUM(C61:C69)</f>
        <v>75550</v>
      </c>
      <c r="D60" s="122">
        <f>SUM(D61:D68)</f>
        <v>0</v>
      </c>
      <c r="E60" s="122">
        <f aca="true" t="shared" si="29" ref="E60:Q60">SUM(E61:E69)</f>
        <v>75550</v>
      </c>
      <c r="F60" s="122">
        <f t="shared" si="29"/>
        <v>0</v>
      </c>
      <c r="G60" s="122">
        <f t="shared" si="29"/>
        <v>0</v>
      </c>
      <c r="H60" s="122">
        <f t="shared" si="29"/>
        <v>41550</v>
      </c>
      <c r="I60" s="122">
        <f t="shared" si="29"/>
        <v>0</v>
      </c>
      <c r="J60" s="122">
        <f t="shared" si="29"/>
        <v>41550</v>
      </c>
      <c r="K60" s="122">
        <f t="shared" si="29"/>
        <v>0</v>
      </c>
      <c r="L60" s="122">
        <f t="shared" si="29"/>
        <v>0</v>
      </c>
      <c r="M60" s="122">
        <f t="shared" si="29"/>
        <v>34000</v>
      </c>
      <c r="N60" s="122">
        <f t="shared" si="29"/>
        <v>0</v>
      </c>
      <c r="O60" s="122">
        <f t="shared" si="29"/>
        <v>34000</v>
      </c>
      <c r="P60" s="122">
        <f t="shared" si="29"/>
        <v>0</v>
      </c>
      <c r="Q60" s="122">
        <f t="shared" si="29"/>
        <v>0</v>
      </c>
    </row>
    <row r="61" spans="1:17" ht="25.5">
      <c r="A61" s="113" t="s">
        <v>126</v>
      </c>
      <c r="B61" s="114">
        <v>322</v>
      </c>
      <c r="C61" s="110">
        <f aca="true" t="shared" si="30" ref="C61:G68">SUM(H61+M61)</f>
        <v>7575</v>
      </c>
      <c r="D61" s="110">
        <f t="shared" si="30"/>
        <v>0</v>
      </c>
      <c r="E61" s="110">
        <f t="shared" si="30"/>
        <v>7575</v>
      </c>
      <c r="F61" s="110">
        <f t="shared" si="30"/>
        <v>0</v>
      </c>
      <c r="G61" s="110">
        <f t="shared" si="30"/>
        <v>0</v>
      </c>
      <c r="H61" s="110">
        <f aca="true" t="shared" si="31" ref="H61:H68">SUM(I61:L61)</f>
        <v>7575</v>
      </c>
      <c r="I61" s="119"/>
      <c r="J61" s="119">
        <v>7575</v>
      </c>
      <c r="K61" s="119"/>
      <c r="L61" s="119"/>
      <c r="M61" s="110">
        <f aca="true" t="shared" si="32" ref="M61:M69">SUM(N61:Q61)</f>
        <v>0</v>
      </c>
      <c r="N61" s="119"/>
      <c r="O61" s="119"/>
      <c r="P61" s="119"/>
      <c r="Q61" s="119"/>
    </row>
    <row r="62" spans="1:17" ht="12.75">
      <c r="A62" s="113" t="s">
        <v>127</v>
      </c>
      <c r="B62" s="114">
        <v>322</v>
      </c>
      <c r="C62" s="110">
        <f t="shared" si="30"/>
        <v>3525</v>
      </c>
      <c r="D62" s="110">
        <f t="shared" si="30"/>
        <v>0</v>
      </c>
      <c r="E62" s="110">
        <f t="shared" si="30"/>
        <v>3525</v>
      </c>
      <c r="F62" s="110">
        <f t="shared" si="30"/>
        <v>0</v>
      </c>
      <c r="G62" s="110">
        <f t="shared" si="30"/>
        <v>0</v>
      </c>
      <c r="H62" s="110">
        <f t="shared" si="31"/>
        <v>3525</v>
      </c>
      <c r="I62" s="119"/>
      <c r="J62" s="119">
        <v>3525</v>
      </c>
      <c r="K62" s="119"/>
      <c r="L62" s="119"/>
      <c r="M62" s="110">
        <f t="shared" si="32"/>
        <v>0</v>
      </c>
      <c r="N62" s="119"/>
      <c r="O62" s="119"/>
      <c r="P62" s="119"/>
      <c r="Q62" s="119"/>
    </row>
    <row r="63" spans="1:17" ht="12.75">
      <c r="A63" s="113" t="s">
        <v>128</v>
      </c>
      <c r="B63" s="114">
        <v>322</v>
      </c>
      <c r="C63" s="110">
        <f t="shared" si="30"/>
        <v>8625</v>
      </c>
      <c r="D63" s="110">
        <f t="shared" si="30"/>
        <v>0</v>
      </c>
      <c r="E63" s="110">
        <f t="shared" si="30"/>
        <v>8625</v>
      </c>
      <c r="F63" s="110">
        <f t="shared" si="30"/>
        <v>0</v>
      </c>
      <c r="G63" s="110">
        <f t="shared" si="30"/>
        <v>0</v>
      </c>
      <c r="H63" s="110">
        <f t="shared" si="31"/>
        <v>8625</v>
      </c>
      <c r="I63" s="119"/>
      <c r="J63" s="119">
        <v>8625</v>
      </c>
      <c r="K63" s="119"/>
      <c r="L63" s="119"/>
      <c r="M63" s="110">
        <f t="shared" si="32"/>
        <v>0</v>
      </c>
      <c r="N63" s="119"/>
      <c r="O63" s="119"/>
      <c r="P63" s="119"/>
      <c r="Q63" s="119"/>
    </row>
    <row r="64" spans="1:17" ht="12.75">
      <c r="A64" s="113" t="s">
        <v>129</v>
      </c>
      <c r="B64" s="114">
        <v>322</v>
      </c>
      <c r="C64" s="110">
        <f t="shared" si="30"/>
        <v>2750</v>
      </c>
      <c r="D64" s="110">
        <f t="shared" si="30"/>
        <v>0</v>
      </c>
      <c r="E64" s="110">
        <f t="shared" si="30"/>
        <v>2750</v>
      </c>
      <c r="F64" s="110">
        <f t="shared" si="30"/>
        <v>0</v>
      </c>
      <c r="G64" s="110">
        <f t="shared" si="30"/>
        <v>0</v>
      </c>
      <c r="H64" s="110">
        <f t="shared" si="31"/>
        <v>2750</v>
      </c>
      <c r="I64" s="119"/>
      <c r="J64" s="119">
        <v>2750</v>
      </c>
      <c r="K64" s="119"/>
      <c r="L64" s="119"/>
      <c r="M64" s="110">
        <f t="shared" si="32"/>
        <v>0</v>
      </c>
      <c r="N64" s="119"/>
      <c r="O64" s="119"/>
      <c r="P64" s="119"/>
      <c r="Q64" s="119"/>
    </row>
    <row r="65" spans="1:17" ht="12.75">
      <c r="A65" s="113" t="s">
        <v>130</v>
      </c>
      <c r="B65" s="114">
        <v>322</v>
      </c>
      <c r="C65" s="110">
        <f t="shared" si="30"/>
        <v>10575</v>
      </c>
      <c r="D65" s="110">
        <f t="shared" si="30"/>
        <v>0</v>
      </c>
      <c r="E65" s="110">
        <f t="shared" si="30"/>
        <v>10575</v>
      </c>
      <c r="F65" s="110">
        <f t="shared" si="30"/>
        <v>0</v>
      </c>
      <c r="G65" s="110">
        <f t="shared" si="30"/>
        <v>0</v>
      </c>
      <c r="H65" s="110">
        <f t="shared" si="31"/>
        <v>10575</v>
      </c>
      <c r="I65" s="119"/>
      <c r="J65" s="221">
        <v>10575</v>
      </c>
      <c r="K65" s="119"/>
      <c r="L65" s="119"/>
      <c r="M65" s="110">
        <f t="shared" si="32"/>
        <v>0</v>
      </c>
      <c r="N65" s="119"/>
      <c r="O65" s="119"/>
      <c r="P65" s="119"/>
      <c r="Q65" s="119"/>
    </row>
    <row r="66" spans="1:17" ht="12.75">
      <c r="A66" s="113" t="s">
        <v>123</v>
      </c>
      <c r="B66" s="114">
        <v>322</v>
      </c>
      <c r="C66" s="110">
        <f t="shared" si="30"/>
        <v>6375</v>
      </c>
      <c r="D66" s="110">
        <f t="shared" si="30"/>
        <v>0</v>
      </c>
      <c r="E66" s="110">
        <f t="shared" si="30"/>
        <v>6375</v>
      </c>
      <c r="F66" s="110">
        <f t="shared" si="30"/>
        <v>0</v>
      </c>
      <c r="G66" s="110">
        <f t="shared" si="30"/>
        <v>0</v>
      </c>
      <c r="H66" s="110">
        <f>SUM(I66:L66)</f>
        <v>6375</v>
      </c>
      <c r="I66" s="119"/>
      <c r="J66" s="221">
        <v>6375</v>
      </c>
      <c r="K66" s="119"/>
      <c r="L66" s="119"/>
      <c r="M66" s="110">
        <f t="shared" si="32"/>
        <v>0</v>
      </c>
      <c r="N66" s="119"/>
      <c r="O66" s="119"/>
      <c r="P66" s="119"/>
      <c r="Q66" s="119"/>
    </row>
    <row r="67" spans="1:17" ht="12.75">
      <c r="A67" s="113" t="s">
        <v>123</v>
      </c>
      <c r="B67" s="114">
        <v>336</v>
      </c>
      <c r="C67" s="110">
        <f t="shared" si="30"/>
        <v>4000</v>
      </c>
      <c r="D67" s="110">
        <f t="shared" si="30"/>
        <v>0</v>
      </c>
      <c r="E67" s="110">
        <f t="shared" si="30"/>
        <v>4000</v>
      </c>
      <c r="F67" s="110">
        <f t="shared" si="30"/>
        <v>0</v>
      </c>
      <c r="G67" s="110">
        <f t="shared" si="30"/>
        <v>0</v>
      </c>
      <c r="H67" s="110">
        <f>SUM(I67:L67)</f>
        <v>0</v>
      </c>
      <c r="I67" s="119"/>
      <c r="J67" s="221"/>
      <c r="K67" s="119"/>
      <c r="L67" s="119"/>
      <c r="M67" s="110">
        <f t="shared" si="32"/>
        <v>4000</v>
      </c>
      <c r="N67" s="119"/>
      <c r="O67" s="119">
        <v>4000</v>
      </c>
      <c r="P67" s="119"/>
      <c r="Q67" s="119"/>
    </row>
    <row r="68" spans="1:17" ht="12.75">
      <c r="A68" s="113" t="s">
        <v>123</v>
      </c>
      <c r="B68" s="114">
        <v>326</v>
      </c>
      <c r="C68" s="110">
        <f t="shared" si="30"/>
        <v>2125</v>
      </c>
      <c r="D68" s="110">
        <f t="shared" si="30"/>
        <v>0</v>
      </c>
      <c r="E68" s="110">
        <f t="shared" si="30"/>
        <v>2125</v>
      </c>
      <c r="F68" s="110">
        <f t="shared" si="30"/>
        <v>0</v>
      </c>
      <c r="G68" s="110">
        <f t="shared" si="30"/>
        <v>0</v>
      </c>
      <c r="H68" s="110">
        <f t="shared" si="31"/>
        <v>2125</v>
      </c>
      <c r="I68" s="119"/>
      <c r="J68" s="221">
        <v>2125</v>
      </c>
      <c r="K68" s="119"/>
      <c r="L68" s="119"/>
      <c r="M68" s="110">
        <f t="shared" si="32"/>
        <v>0</v>
      </c>
      <c r="N68" s="119"/>
      <c r="O68" s="222"/>
      <c r="P68" s="119"/>
      <c r="Q68" s="119"/>
    </row>
    <row r="69" spans="1:17" ht="12.75">
      <c r="A69" s="113" t="s">
        <v>71</v>
      </c>
      <c r="B69" s="114">
        <v>311</v>
      </c>
      <c r="C69" s="110">
        <f>SUM(H69+M69)</f>
        <v>30000</v>
      </c>
      <c r="D69" s="110">
        <f>SUM(I69+N69)</f>
        <v>0</v>
      </c>
      <c r="E69" s="110">
        <f>SUM(J69+O69)</f>
        <v>30000</v>
      </c>
      <c r="F69" s="110">
        <f>SUM(K69+P69)</f>
        <v>0</v>
      </c>
      <c r="G69" s="110">
        <f>SUM(L69+Q69)</f>
        <v>0</v>
      </c>
      <c r="H69" s="110">
        <f>SUM(I69:L69)</f>
        <v>0</v>
      </c>
      <c r="I69" s="119"/>
      <c r="J69" s="221"/>
      <c r="K69" s="119"/>
      <c r="L69" s="119"/>
      <c r="M69" s="110">
        <f t="shared" si="32"/>
        <v>30000</v>
      </c>
      <c r="N69" s="119"/>
      <c r="O69" s="221">
        <v>30000</v>
      </c>
      <c r="P69" s="119"/>
      <c r="Q69" s="119"/>
    </row>
    <row r="70" spans="1:17" ht="12.75">
      <c r="A70" s="111">
        <v>5206</v>
      </c>
      <c r="B70" s="112"/>
      <c r="C70" s="110">
        <f>C71</f>
        <v>120000</v>
      </c>
      <c r="D70" s="110">
        <f aca="true" t="shared" si="33" ref="D70:Q70">D71</f>
        <v>0</v>
      </c>
      <c r="E70" s="110">
        <f t="shared" si="33"/>
        <v>120000</v>
      </c>
      <c r="F70" s="110">
        <f t="shared" si="33"/>
        <v>0</v>
      </c>
      <c r="G70" s="110">
        <f t="shared" si="33"/>
        <v>0</v>
      </c>
      <c r="H70" s="110">
        <f t="shared" si="33"/>
        <v>0</v>
      </c>
      <c r="I70" s="110">
        <f t="shared" si="33"/>
        <v>0</v>
      </c>
      <c r="J70" s="110">
        <f t="shared" si="33"/>
        <v>0</v>
      </c>
      <c r="K70" s="110">
        <f t="shared" si="33"/>
        <v>0</v>
      </c>
      <c r="L70" s="110">
        <f t="shared" si="33"/>
        <v>0</v>
      </c>
      <c r="M70" s="110">
        <f t="shared" si="33"/>
        <v>120000</v>
      </c>
      <c r="N70" s="110">
        <f t="shared" si="33"/>
        <v>0</v>
      </c>
      <c r="O70" s="110">
        <f t="shared" si="33"/>
        <v>120000</v>
      </c>
      <c r="P70" s="110">
        <f t="shared" si="33"/>
        <v>0</v>
      </c>
      <c r="Q70" s="110">
        <f t="shared" si="33"/>
        <v>0</v>
      </c>
    </row>
    <row r="71" spans="1:17" ht="25.5">
      <c r="A71" s="113" t="s">
        <v>72</v>
      </c>
      <c r="B71" s="114">
        <v>322</v>
      </c>
      <c r="C71" s="110">
        <f>SUM(H71+M71)</f>
        <v>120000</v>
      </c>
      <c r="D71" s="110">
        <f>SUM(I71+N71)</f>
        <v>0</v>
      </c>
      <c r="E71" s="110">
        <f>SUM(J71+O71)</f>
        <v>120000</v>
      </c>
      <c r="F71" s="110">
        <f>SUM(K71+P71)</f>
        <v>0</v>
      </c>
      <c r="G71" s="110">
        <f>SUM(L71+Q71)</f>
        <v>0</v>
      </c>
      <c r="H71" s="110">
        <f>SUM(I71:L71)</f>
        <v>0</v>
      </c>
      <c r="I71" s="116"/>
      <c r="J71" s="116"/>
      <c r="K71" s="116"/>
      <c r="L71" s="116"/>
      <c r="M71" s="110">
        <f>SUM(N71:Q71)</f>
        <v>120000</v>
      </c>
      <c r="N71" s="277"/>
      <c r="O71" s="115">
        <v>120000</v>
      </c>
      <c r="P71" s="116"/>
      <c r="Q71" s="116"/>
    </row>
    <row r="72" spans="1:17" ht="12.75">
      <c r="A72" s="108" t="s">
        <v>604</v>
      </c>
      <c r="B72" s="112"/>
      <c r="C72" s="110">
        <f>C73</f>
        <v>20897</v>
      </c>
      <c r="D72" s="110">
        <f aca="true" t="shared" si="34" ref="D72:Q73">D73</f>
        <v>0</v>
      </c>
      <c r="E72" s="110">
        <f t="shared" si="34"/>
        <v>0</v>
      </c>
      <c r="F72" s="110">
        <f t="shared" si="34"/>
        <v>20897</v>
      </c>
      <c r="G72" s="110">
        <f t="shared" si="34"/>
        <v>0</v>
      </c>
      <c r="H72" s="110">
        <f t="shared" si="34"/>
        <v>0</v>
      </c>
      <c r="I72" s="110">
        <f t="shared" si="34"/>
        <v>0</v>
      </c>
      <c r="J72" s="110">
        <f t="shared" si="34"/>
        <v>0</v>
      </c>
      <c r="K72" s="110">
        <f t="shared" si="34"/>
        <v>0</v>
      </c>
      <c r="L72" s="110">
        <f t="shared" si="34"/>
        <v>0</v>
      </c>
      <c r="M72" s="110">
        <f t="shared" si="34"/>
        <v>20897</v>
      </c>
      <c r="N72" s="110">
        <f t="shared" si="34"/>
        <v>0</v>
      </c>
      <c r="O72" s="110">
        <f t="shared" si="34"/>
        <v>0</v>
      </c>
      <c r="P72" s="110">
        <f t="shared" si="34"/>
        <v>20897</v>
      </c>
      <c r="Q72" s="110">
        <f t="shared" si="34"/>
        <v>0</v>
      </c>
    </row>
    <row r="73" spans="1:17" ht="12.75">
      <c r="A73" s="111">
        <v>5203</v>
      </c>
      <c r="B73" s="112"/>
      <c r="C73" s="110">
        <f>C74</f>
        <v>20897</v>
      </c>
      <c r="D73" s="110">
        <f t="shared" si="34"/>
        <v>0</v>
      </c>
      <c r="E73" s="110">
        <f t="shared" si="34"/>
        <v>0</v>
      </c>
      <c r="F73" s="110">
        <f t="shared" si="34"/>
        <v>20897</v>
      </c>
      <c r="G73" s="110">
        <f t="shared" si="34"/>
        <v>0</v>
      </c>
      <c r="H73" s="110">
        <f t="shared" si="34"/>
        <v>0</v>
      </c>
      <c r="I73" s="110">
        <f t="shared" si="34"/>
        <v>0</v>
      </c>
      <c r="J73" s="110">
        <f t="shared" si="34"/>
        <v>0</v>
      </c>
      <c r="K73" s="110">
        <f t="shared" si="34"/>
        <v>0</v>
      </c>
      <c r="L73" s="110">
        <f t="shared" si="34"/>
        <v>0</v>
      </c>
      <c r="M73" s="110">
        <f t="shared" si="34"/>
        <v>20897</v>
      </c>
      <c r="N73" s="110">
        <f t="shared" si="34"/>
        <v>0</v>
      </c>
      <c r="O73" s="110">
        <f t="shared" si="34"/>
        <v>0</v>
      </c>
      <c r="P73" s="110">
        <f t="shared" si="34"/>
        <v>20897</v>
      </c>
      <c r="Q73" s="110">
        <f t="shared" si="34"/>
        <v>0</v>
      </c>
    </row>
    <row r="74" spans="1:17" ht="25.5">
      <c r="A74" s="219" t="s">
        <v>537</v>
      </c>
      <c r="B74" s="220">
        <v>413</v>
      </c>
      <c r="C74" s="353">
        <f>SUM(H74+M74)</f>
        <v>20897</v>
      </c>
      <c r="D74" s="353">
        <f>SUM(I74+N74)</f>
        <v>0</v>
      </c>
      <c r="E74" s="353">
        <f>SUM(J74+O74)</f>
        <v>0</v>
      </c>
      <c r="F74" s="353">
        <f>SUM(K74+P74)</f>
        <v>20897</v>
      </c>
      <c r="G74" s="353">
        <f>SUM(L74+Q74)</f>
        <v>0</v>
      </c>
      <c r="H74" s="353">
        <f>SUM(I74:L74)</f>
        <v>0</v>
      </c>
      <c r="I74" s="116"/>
      <c r="J74" s="116"/>
      <c r="K74" s="116"/>
      <c r="L74" s="116"/>
      <c r="M74" s="353">
        <f>SUM(N74:Q74)</f>
        <v>20897</v>
      </c>
      <c r="N74" s="116"/>
      <c r="O74" s="115"/>
      <c r="P74" s="116">
        <v>20897</v>
      </c>
      <c r="Q74" s="116"/>
    </row>
    <row r="75" spans="1:17" ht="25.5">
      <c r="A75" s="108" t="s">
        <v>424</v>
      </c>
      <c r="B75" s="109"/>
      <c r="C75" s="110">
        <f>SUM(C78+C76)</f>
        <v>84000</v>
      </c>
      <c r="D75" s="110">
        <f aca="true" t="shared" si="35" ref="D75:Q75">SUM(D78+D76)</f>
        <v>0</v>
      </c>
      <c r="E75" s="110">
        <f t="shared" si="35"/>
        <v>84000</v>
      </c>
      <c r="F75" s="110">
        <f t="shared" si="35"/>
        <v>0</v>
      </c>
      <c r="G75" s="110">
        <f t="shared" si="35"/>
        <v>0</v>
      </c>
      <c r="H75" s="110">
        <f t="shared" si="35"/>
        <v>0</v>
      </c>
      <c r="I75" s="110">
        <f>SUM(I78+I76)</f>
        <v>0</v>
      </c>
      <c r="J75" s="110">
        <f t="shared" si="35"/>
        <v>0</v>
      </c>
      <c r="K75" s="110">
        <f t="shared" si="35"/>
        <v>0</v>
      </c>
      <c r="L75" s="110">
        <f t="shared" si="35"/>
        <v>0</v>
      </c>
      <c r="M75" s="110">
        <f t="shared" si="35"/>
        <v>84000</v>
      </c>
      <c r="N75" s="110">
        <f t="shared" si="35"/>
        <v>0</v>
      </c>
      <c r="O75" s="110">
        <f t="shared" si="35"/>
        <v>84000</v>
      </c>
      <c r="P75" s="110">
        <f t="shared" si="35"/>
        <v>0</v>
      </c>
      <c r="Q75" s="110">
        <f t="shared" si="35"/>
        <v>0</v>
      </c>
    </row>
    <row r="76" spans="1:17" ht="12.75">
      <c r="A76" s="111">
        <v>5201</v>
      </c>
      <c r="B76" s="109"/>
      <c r="C76" s="110">
        <f>C77</f>
        <v>0</v>
      </c>
      <c r="D76" s="110">
        <f aca="true" t="shared" si="36" ref="D76:Q76">D77</f>
        <v>0</v>
      </c>
      <c r="E76" s="110">
        <f t="shared" si="36"/>
        <v>0</v>
      </c>
      <c r="F76" s="110">
        <f t="shared" si="36"/>
        <v>0</v>
      </c>
      <c r="G76" s="110">
        <f t="shared" si="36"/>
        <v>0</v>
      </c>
      <c r="H76" s="110">
        <f t="shared" si="36"/>
        <v>0</v>
      </c>
      <c r="I76" s="110">
        <f t="shared" si="36"/>
        <v>0</v>
      </c>
      <c r="J76" s="110">
        <f t="shared" si="36"/>
        <v>0</v>
      </c>
      <c r="K76" s="110">
        <f t="shared" si="36"/>
        <v>0</v>
      </c>
      <c r="L76" s="110">
        <f t="shared" si="36"/>
        <v>0</v>
      </c>
      <c r="M76" s="110">
        <f t="shared" si="36"/>
        <v>0</v>
      </c>
      <c r="N76" s="110">
        <f t="shared" si="36"/>
        <v>0</v>
      </c>
      <c r="O76" s="110">
        <f t="shared" si="36"/>
        <v>0</v>
      </c>
      <c r="P76" s="110">
        <f t="shared" si="36"/>
        <v>0</v>
      </c>
      <c r="Q76" s="110">
        <f t="shared" si="36"/>
        <v>0</v>
      </c>
    </row>
    <row r="77" spans="1:17" ht="12.75">
      <c r="A77" s="113"/>
      <c r="B77" s="114"/>
      <c r="C77" s="110">
        <f>SUM(H77+M77)</f>
        <v>0</v>
      </c>
      <c r="D77" s="110">
        <f>SUM(I77+N77)</f>
        <v>0</v>
      </c>
      <c r="E77" s="110">
        <f>SUM(J77+O77)</f>
        <v>0</v>
      </c>
      <c r="F77" s="110">
        <f>SUM(K77+P77)</f>
        <v>0</v>
      </c>
      <c r="G77" s="110">
        <f>SUM(L77+Q77)</f>
        <v>0</v>
      </c>
      <c r="H77" s="110">
        <f>SUM(I77:L77)</f>
        <v>0</v>
      </c>
      <c r="I77" s="115"/>
      <c r="J77" s="115"/>
      <c r="K77" s="115"/>
      <c r="L77" s="115"/>
      <c r="M77" s="110">
        <f>SUM(N77:Q77)</f>
        <v>0</v>
      </c>
      <c r="N77" s="115"/>
      <c r="O77" s="115"/>
      <c r="P77" s="115"/>
      <c r="Q77" s="115"/>
    </row>
    <row r="78" spans="1:17" ht="12.75">
      <c r="A78" s="111">
        <v>5205</v>
      </c>
      <c r="B78" s="112"/>
      <c r="C78" s="110">
        <f aca="true" t="shared" si="37" ref="C78:Q78">SUM(C79:C79)</f>
        <v>84000</v>
      </c>
      <c r="D78" s="110">
        <f t="shared" si="37"/>
        <v>0</v>
      </c>
      <c r="E78" s="110">
        <f t="shared" si="37"/>
        <v>84000</v>
      </c>
      <c r="F78" s="110">
        <f t="shared" si="37"/>
        <v>0</v>
      </c>
      <c r="G78" s="110">
        <f t="shared" si="37"/>
        <v>0</v>
      </c>
      <c r="H78" s="110">
        <f t="shared" si="37"/>
        <v>0</v>
      </c>
      <c r="I78" s="110">
        <f t="shared" si="37"/>
        <v>0</v>
      </c>
      <c r="J78" s="110">
        <f t="shared" si="37"/>
        <v>0</v>
      </c>
      <c r="K78" s="110">
        <f t="shared" si="37"/>
        <v>0</v>
      </c>
      <c r="L78" s="110">
        <f t="shared" si="37"/>
        <v>0</v>
      </c>
      <c r="M78" s="110">
        <f t="shared" si="37"/>
        <v>84000</v>
      </c>
      <c r="N78" s="110">
        <f t="shared" si="37"/>
        <v>0</v>
      </c>
      <c r="O78" s="110">
        <f t="shared" si="37"/>
        <v>84000</v>
      </c>
      <c r="P78" s="110">
        <f t="shared" si="37"/>
        <v>0</v>
      </c>
      <c r="Q78" s="110">
        <f t="shared" si="37"/>
        <v>0</v>
      </c>
    </row>
    <row r="79" spans="1:17" ht="12.75">
      <c r="A79" s="113" t="s">
        <v>131</v>
      </c>
      <c r="B79" s="114">
        <v>524</v>
      </c>
      <c r="C79" s="110">
        <f>SUM(H79+M79)</f>
        <v>84000</v>
      </c>
      <c r="D79" s="110">
        <f>SUM(I79+N79)</f>
        <v>0</v>
      </c>
      <c r="E79" s="110">
        <f>SUM(J79+O79)</f>
        <v>84000</v>
      </c>
      <c r="F79" s="110">
        <f>SUM(K79+P79)</f>
        <v>0</v>
      </c>
      <c r="G79" s="110">
        <f>SUM(L79+Q79)</f>
        <v>0</v>
      </c>
      <c r="H79" s="110">
        <f>SUM(I79:L79)</f>
        <v>0</v>
      </c>
      <c r="I79" s="115"/>
      <c r="J79" s="115"/>
      <c r="K79" s="115"/>
      <c r="L79" s="115"/>
      <c r="M79" s="110">
        <f>SUM(N79:Q79)</f>
        <v>84000</v>
      </c>
      <c r="N79" s="115"/>
      <c r="O79" s="115">
        <v>84000</v>
      </c>
      <c r="P79" s="115"/>
      <c r="Q79" s="115"/>
    </row>
    <row r="80" spans="1:17" ht="25.5">
      <c r="A80" s="108" t="s">
        <v>425</v>
      </c>
      <c r="B80" s="109"/>
      <c r="C80" s="110">
        <f aca="true" t="shared" si="38" ref="C80:Q80">SUM(C81+C83+C85+C87)</f>
        <v>537000</v>
      </c>
      <c r="D80" s="110">
        <f t="shared" si="38"/>
        <v>0</v>
      </c>
      <c r="E80" s="110">
        <f t="shared" si="38"/>
        <v>537000</v>
      </c>
      <c r="F80" s="110">
        <f t="shared" si="38"/>
        <v>0</v>
      </c>
      <c r="G80" s="110">
        <f t="shared" si="38"/>
        <v>0</v>
      </c>
      <c r="H80" s="110">
        <f t="shared" si="38"/>
        <v>0</v>
      </c>
      <c r="I80" s="110">
        <f t="shared" si="38"/>
        <v>0</v>
      </c>
      <c r="J80" s="110">
        <f t="shared" si="38"/>
        <v>0</v>
      </c>
      <c r="K80" s="110">
        <f t="shared" si="38"/>
        <v>0</v>
      </c>
      <c r="L80" s="110">
        <f t="shared" si="38"/>
        <v>0</v>
      </c>
      <c r="M80" s="110">
        <f t="shared" si="38"/>
        <v>537000</v>
      </c>
      <c r="N80" s="110">
        <f t="shared" si="38"/>
        <v>0</v>
      </c>
      <c r="O80" s="110">
        <f t="shared" si="38"/>
        <v>537000</v>
      </c>
      <c r="P80" s="110">
        <f t="shared" si="38"/>
        <v>0</v>
      </c>
      <c r="Q80" s="110">
        <f t="shared" si="38"/>
        <v>0</v>
      </c>
    </row>
    <row r="81" spans="1:17" ht="12.75">
      <c r="A81" s="111">
        <v>5201</v>
      </c>
      <c r="B81" s="112"/>
      <c r="C81" s="110">
        <f aca="true" t="shared" si="39" ref="C81:Q81">SUM(C82:C82)</f>
        <v>0</v>
      </c>
      <c r="D81" s="110">
        <f t="shared" si="39"/>
        <v>0</v>
      </c>
      <c r="E81" s="110">
        <f t="shared" si="39"/>
        <v>0</v>
      </c>
      <c r="F81" s="110">
        <f t="shared" si="39"/>
        <v>0</v>
      </c>
      <c r="G81" s="110">
        <f t="shared" si="39"/>
        <v>0</v>
      </c>
      <c r="H81" s="110">
        <f t="shared" si="39"/>
        <v>0</v>
      </c>
      <c r="I81" s="110">
        <f t="shared" si="39"/>
        <v>0</v>
      </c>
      <c r="J81" s="110">
        <f t="shared" si="39"/>
        <v>0</v>
      </c>
      <c r="K81" s="110">
        <f t="shared" si="39"/>
        <v>0</v>
      </c>
      <c r="L81" s="110">
        <f t="shared" si="39"/>
        <v>0</v>
      </c>
      <c r="M81" s="110">
        <f t="shared" si="39"/>
        <v>0</v>
      </c>
      <c r="N81" s="110">
        <f t="shared" si="39"/>
        <v>0</v>
      </c>
      <c r="O81" s="110">
        <f t="shared" si="39"/>
        <v>0</v>
      </c>
      <c r="P81" s="110">
        <f t="shared" si="39"/>
        <v>0</v>
      </c>
      <c r="Q81" s="110">
        <f t="shared" si="39"/>
        <v>0</v>
      </c>
    </row>
    <row r="82" spans="1:17" ht="12.75">
      <c r="A82" s="113"/>
      <c r="B82" s="121"/>
      <c r="C82" s="110">
        <f>SUM(H82+M82)</f>
        <v>0</v>
      </c>
      <c r="D82" s="110">
        <f>SUM(I82+N82)</f>
        <v>0</v>
      </c>
      <c r="E82" s="110">
        <f>SUM(J82+O82)</f>
        <v>0</v>
      </c>
      <c r="F82" s="110">
        <f>SUM(K82+P82)</f>
        <v>0</v>
      </c>
      <c r="G82" s="110">
        <f>SUM(L82+Q82)</f>
        <v>0</v>
      </c>
      <c r="H82" s="110">
        <f>SUM(I82:L82)</f>
        <v>0</v>
      </c>
      <c r="I82" s="116"/>
      <c r="J82" s="116"/>
      <c r="K82" s="116"/>
      <c r="L82" s="116"/>
      <c r="M82" s="110">
        <f>SUM(N82:Q82)</f>
        <v>0</v>
      </c>
      <c r="N82" s="116"/>
      <c r="O82" s="116"/>
      <c r="P82" s="116"/>
      <c r="Q82" s="116"/>
    </row>
    <row r="83" spans="1:17" ht="12.75">
      <c r="A83" s="111">
        <v>5203</v>
      </c>
      <c r="B83" s="112"/>
      <c r="C83" s="110">
        <f aca="true" t="shared" si="40" ref="C83:Q83">SUM(C84:C84)</f>
        <v>0</v>
      </c>
      <c r="D83" s="110">
        <f t="shared" si="40"/>
        <v>0</v>
      </c>
      <c r="E83" s="110">
        <f t="shared" si="40"/>
        <v>0</v>
      </c>
      <c r="F83" s="110">
        <f t="shared" si="40"/>
        <v>0</v>
      </c>
      <c r="G83" s="110">
        <f t="shared" si="40"/>
        <v>0</v>
      </c>
      <c r="H83" s="110">
        <f t="shared" si="40"/>
        <v>0</v>
      </c>
      <c r="I83" s="110">
        <f t="shared" si="40"/>
        <v>0</v>
      </c>
      <c r="J83" s="110">
        <f t="shared" si="40"/>
        <v>0</v>
      </c>
      <c r="K83" s="110">
        <f t="shared" si="40"/>
        <v>0</v>
      </c>
      <c r="L83" s="110">
        <f t="shared" si="40"/>
        <v>0</v>
      </c>
      <c r="M83" s="110">
        <f t="shared" si="40"/>
        <v>0</v>
      </c>
      <c r="N83" s="110">
        <f t="shared" si="40"/>
        <v>0</v>
      </c>
      <c r="O83" s="110">
        <f t="shared" si="40"/>
        <v>0</v>
      </c>
      <c r="P83" s="110">
        <f t="shared" si="40"/>
        <v>0</v>
      </c>
      <c r="Q83" s="110">
        <f t="shared" si="40"/>
        <v>0</v>
      </c>
    </row>
    <row r="84" spans="1:17" ht="14.25" customHeight="1">
      <c r="A84" s="118"/>
      <c r="B84" s="121"/>
      <c r="C84" s="110">
        <f>SUM(H84+M84)</f>
        <v>0</v>
      </c>
      <c r="D84" s="110">
        <f>SUM(I84+N84)</f>
        <v>0</v>
      </c>
      <c r="E84" s="110">
        <f>SUM(J84+O84)</f>
        <v>0</v>
      </c>
      <c r="F84" s="110">
        <f>SUM(K84+P84)</f>
        <v>0</v>
      </c>
      <c r="G84" s="110">
        <f>SUM(L84+Q84)</f>
        <v>0</v>
      </c>
      <c r="H84" s="110">
        <f>SUM(I84:L84)</f>
        <v>0</v>
      </c>
      <c r="I84" s="116"/>
      <c r="J84" s="116"/>
      <c r="K84" s="116"/>
      <c r="L84" s="116"/>
      <c r="M84" s="110">
        <f>SUM(N84:Q84)</f>
        <v>0</v>
      </c>
      <c r="N84" s="116"/>
      <c r="O84" s="115"/>
      <c r="P84" s="116"/>
      <c r="Q84" s="116"/>
    </row>
    <row r="85" spans="1:17" ht="12.75">
      <c r="A85" s="111">
        <v>5204</v>
      </c>
      <c r="B85" s="112"/>
      <c r="C85" s="110">
        <f aca="true" t="shared" si="41" ref="C85:Q85">SUM(C86:C86)</f>
        <v>300000</v>
      </c>
      <c r="D85" s="110">
        <f t="shared" si="41"/>
        <v>0</v>
      </c>
      <c r="E85" s="110">
        <f t="shared" si="41"/>
        <v>300000</v>
      </c>
      <c r="F85" s="110">
        <f t="shared" si="41"/>
        <v>0</v>
      </c>
      <c r="G85" s="110">
        <f t="shared" si="41"/>
        <v>0</v>
      </c>
      <c r="H85" s="110">
        <f t="shared" si="41"/>
        <v>0</v>
      </c>
      <c r="I85" s="110">
        <f t="shared" si="41"/>
        <v>0</v>
      </c>
      <c r="J85" s="110">
        <f t="shared" si="41"/>
        <v>0</v>
      </c>
      <c r="K85" s="110">
        <f t="shared" si="41"/>
        <v>0</v>
      </c>
      <c r="L85" s="110">
        <f t="shared" si="41"/>
        <v>0</v>
      </c>
      <c r="M85" s="110">
        <f t="shared" si="41"/>
        <v>300000</v>
      </c>
      <c r="N85" s="110">
        <f t="shared" si="41"/>
        <v>0</v>
      </c>
      <c r="O85" s="110">
        <f t="shared" si="41"/>
        <v>300000</v>
      </c>
      <c r="P85" s="110">
        <f t="shared" si="41"/>
        <v>0</v>
      </c>
      <c r="Q85" s="110">
        <f t="shared" si="41"/>
        <v>0</v>
      </c>
    </row>
    <row r="86" spans="1:17" ht="12.75">
      <c r="A86" s="113" t="s">
        <v>640</v>
      </c>
      <c r="B86" s="114">
        <v>623</v>
      </c>
      <c r="C86" s="110">
        <f>SUM(H86+M86)</f>
        <v>300000</v>
      </c>
      <c r="D86" s="110">
        <f>SUM(I86+N86)</f>
        <v>0</v>
      </c>
      <c r="E86" s="110">
        <f>SUM(J86+O86)</f>
        <v>300000</v>
      </c>
      <c r="F86" s="110">
        <f>SUM(K86+P86)</f>
        <v>0</v>
      </c>
      <c r="G86" s="110">
        <f>SUM(L86+Q86)</f>
        <v>0</v>
      </c>
      <c r="H86" s="110">
        <f>SUM(I86:L86)</f>
        <v>0</v>
      </c>
      <c r="I86" s="116"/>
      <c r="J86" s="116"/>
      <c r="K86" s="116"/>
      <c r="L86" s="116"/>
      <c r="M86" s="110">
        <f>SUM(N86:Q86)</f>
        <v>300000</v>
      </c>
      <c r="N86" s="116"/>
      <c r="O86" s="115">
        <v>300000</v>
      </c>
      <c r="P86" s="116"/>
      <c r="Q86" s="116"/>
    </row>
    <row r="87" spans="1:17" ht="12.75">
      <c r="A87" s="111">
        <v>5206</v>
      </c>
      <c r="B87" s="112"/>
      <c r="C87" s="110">
        <f aca="true" t="shared" si="42" ref="C87:Q87">SUM(C88:C88)</f>
        <v>237000</v>
      </c>
      <c r="D87" s="110">
        <f t="shared" si="42"/>
        <v>0</v>
      </c>
      <c r="E87" s="110">
        <f t="shared" si="42"/>
        <v>237000</v>
      </c>
      <c r="F87" s="110">
        <f t="shared" si="42"/>
        <v>0</v>
      </c>
      <c r="G87" s="110">
        <f t="shared" si="42"/>
        <v>0</v>
      </c>
      <c r="H87" s="110">
        <f t="shared" si="42"/>
        <v>0</v>
      </c>
      <c r="I87" s="110">
        <f t="shared" si="42"/>
        <v>0</v>
      </c>
      <c r="J87" s="110">
        <f t="shared" si="42"/>
        <v>0</v>
      </c>
      <c r="K87" s="110">
        <f t="shared" si="42"/>
        <v>0</v>
      </c>
      <c r="L87" s="110">
        <f t="shared" si="42"/>
        <v>0</v>
      </c>
      <c r="M87" s="110">
        <f t="shared" si="42"/>
        <v>237000</v>
      </c>
      <c r="N87" s="110">
        <f t="shared" si="42"/>
        <v>0</v>
      </c>
      <c r="O87" s="110">
        <f t="shared" si="42"/>
        <v>237000</v>
      </c>
      <c r="P87" s="110">
        <f t="shared" si="42"/>
        <v>0</v>
      </c>
      <c r="Q87" s="110">
        <f t="shared" si="42"/>
        <v>0</v>
      </c>
    </row>
    <row r="88" spans="1:17" ht="25.5">
      <c r="A88" s="113" t="s">
        <v>79</v>
      </c>
      <c r="B88" s="114">
        <v>627</v>
      </c>
      <c r="C88" s="110">
        <f>SUM(H88+M88)</f>
        <v>237000</v>
      </c>
      <c r="D88" s="110">
        <f>SUM(I88+N88)</f>
        <v>0</v>
      </c>
      <c r="E88" s="110">
        <f>SUM(J88+O88)</f>
        <v>237000</v>
      </c>
      <c r="F88" s="110">
        <f>SUM(K88+P88)</f>
        <v>0</v>
      </c>
      <c r="G88" s="110">
        <f>SUM(L88+Q88)</f>
        <v>0</v>
      </c>
      <c r="H88" s="110">
        <f>SUM(I88:L88)</f>
        <v>0</v>
      </c>
      <c r="I88" s="116"/>
      <c r="J88" s="116"/>
      <c r="K88" s="116"/>
      <c r="L88" s="116"/>
      <c r="M88" s="110">
        <f>SUM(N88:Q88)</f>
        <v>237000</v>
      </c>
      <c r="N88" s="116"/>
      <c r="O88" s="115">
        <v>237000</v>
      </c>
      <c r="P88" s="116"/>
      <c r="Q88" s="116"/>
    </row>
    <row r="89" spans="1:17" ht="25.5">
      <c r="A89" s="108" t="s">
        <v>426</v>
      </c>
      <c r="B89" s="109"/>
      <c r="C89" s="110">
        <f aca="true" t="shared" si="43" ref="C89:Q89">SUM(C97+C95+C93+C90)</f>
        <v>502347</v>
      </c>
      <c r="D89" s="110">
        <f t="shared" si="43"/>
        <v>0</v>
      </c>
      <c r="E89" s="110">
        <f t="shared" si="43"/>
        <v>501347</v>
      </c>
      <c r="F89" s="110">
        <f t="shared" si="43"/>
        <v>1000</v>
      </c>
      <c r="G89" s="110">
        <f t="shared" si="43"/>
        <v>0</v>
      </c>
      <c r="H89" s="110">
        <f t="shared" si="43"/>
        <v>0</v>
      </c>
      <c r="I89" s="110">
        <f t="shared" si="43"/>
        <v>0</v>
      </c>
      <c r="J89" s="110">
        <f t="shared" si="43"/>
        <v>0</v>
      </c>
      <c r="K89" s="110">
        <f t="shared" si="43"/>
        <v>0</v>
      </c>
      <c r="L89" s="110">
        <f t="shared" si="43"/>
        <v>0</v>
      </c>
      <c r="M89" s="110">
        <f t="shared" si="43"/>
        <v>502347</v>
      </c>
      <c r="N89" s="110">
        <f t="shared" si="43"/>
        <v>0</v>
      </c>
      <c r="O89" s="110">
        <f t="shared" si="43"/>
        <v>501347</v>
      </c>
      <c r="P89" s="110">
        <f t="shared" si="43"/>
        <v>1000</v>
      </c>
      <c r="Q89" s="110">
        <f t="shared" si="43"/>
        <v>0</v>
      </c>
    </row>
    <row r="90" spans="1:17" ht="12.75">
      <c r="A90" s="111">
        <v>5202</v>
      </c>
      <c r="B90" s="109"/>
      <c r="C90" s="110">
        <f>C91+C92</f>
        <v>301347</v>
      </c>
      <c r="D90" s="110">
        <f aca="true" t="shared" si="44" ref="D90:Q90">D91+D92</f>
        <v>0</v>
      </c>
      <c r="E90" s="110">
        <f t="shared" si="44"/>
        <v>301347</v>
      </c>
      <c r="F90" s="110">
        <f t="shared" si="44"/>
        <v>0</v>
      </c>
      <c r="G90" s="110">
        <f t="shared" si="44"/>
        <v>0</v>
      </c>
      <c r="H90" s="110">
        <f t="shared" si="44"/>
        <v>0</v>
      </c>
      <c r="I90" s="110">
        <f t="shared" si="44"/>
        <v>0</v>
      </c>
      <c r="J90" s="110">
        <f t="shared" si="44"/>
        <v>0</v>
      </c>
      <c r="K90" s="110">
        <f t="shared" si="44"/>
        <v>0</v>
      </c>
      <c r="L90" s="110">
        <f t="shared" si="44"/>
        <v>0</v>
      </c>
      <c r="M90" s="110">
        <f t="shared" si="44"/>
        <v>301347</v>
      </c>
      <c r="N90" s="110">
        <f t="shared" si="44"/>
        <v>0</v>
      </c>
      <c r="O90" s="110">
        <f t="shared" si="44"/>
        <v>301347</v>
      </c>
      <c r="P90" s="110">
        <f t="shared" si="44"/>
        <v>0</v>
      </c>
      <c r="Q90" s="110">
        <f t="shared" si="44"/>
        <v>0</v>
      </c>
    </row>
    <row r="91" spans="1:17" ht="25.5">
      <c r="A91" s="113" t="s">
        <v>538</v>
      </c>
      <c r="B91" s="114">
        <v>714</v>
      </c>
      <c r="C91" s="110">
        <f aca="true" t="shared" si="45" ref="C91:G92">SUM(H91+M91)</f>
        <v>300000</v>
      </c>
      <c r="D91" s="110">
        <f t="shared" si="45"/>
        <v>0</v>
      </c>
      <c r="E91" s="110">
        <f t="shared" si="45"/>
        <v>300000</v>
      </c>
      <c r="F91" s="110">
        <f t="shared" si="45"/>
        <v>0</v>
      </c>
      <c r="G91" s="110">
        <f t="shared" si="45"/>
        <v>0</v>
      </c>
      <c r="H91" s="110">
        <f>SUM(I91:L91)</f>
        <v>0</v>
      </c>
      <c r="I91" s="115"/>
      <c r="J91" s="115"/>
      <c r="K91" s="115"/>
      <c r="L91" s="115"/>
      <c r="M91" s="110">
        <f>SUM(N91:Q91)</f>
        <v>300000</v>
      </c>
      <c r="N91" s="115"/>
      <c r="O91" s="115">
        <v>300000</v>
      </c>
      <c r="P91" s="115"/>
      <c r="Q91" s="115"/>
    </row>
    <row r="92" spans="1:17" ht="12.75">
      <c r="A92" s="113" t="s">
        <v>539</v>
      </c>
      <c r="B92" s="114">
        <v>745</v>
      </c>
      <c r="C92" s="110">
        <f t="shared" si="45"/>
        <v>1347</v>
      </c>
      <c r="D92" s="110">
        <f t="shared" si="45"/>
        <v>0</v>
      </c>
      <c r="E92" s="110">
        <f t="shared" si="45"/>
        <v>1347</v>
      </c>
      <c r="F92" s="110">
        <f t="shared" si="45"/>
        <v>0</v>
      </c>
      <c r="G92" s="110">
        <f t="shared" si="45"/>
        <v>0</v>
      </c>
      <c r="H92" s="110">
        <f>SUM(I92:L92)</f>
        <v>0</v>
      </c>
      <c r="I92" s="115"/>
      <c r="J92" s="115"/>
      <c r="K92" s="115"/>
      <c r="L92" s="115"/>
      <c r="M92" s="110">
        <f>SUM(N92:Q92)</f>
        <v>1347</v>
      </c>
      <c r="N92" s="115"/>
      <c r="O92" s="115">
        <v>1347</v>
      </c>
      <c r="P92" s="115"/>
      <c r="Q92" s="115"/>
    </row>
    <row r="93" spans="1:17" ht="12.75">
      <c r="A93" s="111">
        <v>5203</v>
      </c>
      <c r="B93" s="109"/>
      <c r="C93" s="110">
        <f>C94</f>
        <v>1000</v>
      </c>
      <c r="D93" s="110">
        <f aca="true" t="shared" si="46" ref="D93:Q93">D94</f>
        <v>0</v>
      </c>
      <c r="E93" s="110">
        <f t="shared" si="46"/>
        <v>0</v>
      </c>
      <c r="F93" s="110">
        <f t="shared" si="46"/>
        <v>1000</v>
      </c>
      <c r="G93" s="110">
        <f t="shared" si="46"/>
        <v>0</v>
      </c>
      <c r="H93" s="110">
        <f t="shared" si="46"/>
        <v>0</v>
      </c>
      <c r="I93" s="110">
        <f t="shared" si="46"/>
        <v>0</v>
      </c>
      <c r="J93" s="110">
        <f t="shared" si="46"/>
        <v>0</v>
      </c>
      <c r="K93" s="110">
        <f t="shared" si="46"/>
        <v>0</v>
      </c>
      <c r="L93" s="110">
        <f t="shared" si="46"/>
        <v>0</v>
      </c>
      <c r="M93" s="110">
        <f t="shared" si="46"/>
        <v>1000</v>
      </c>
      <c r="N93" s="110">
        <f t="shared" si="46"/>
        <v>0</v>
      </c>
      <c r="O93" s="110">
        <f t="shared" si="46"/>
        <v>0</v>
      </c>
      <c r="P93" s="110">
        <f t="shared" si="46"/>
        <v>1000</v>
      </c>
      <c r="Q93" s="110">
        <f t="shared" si="46"/>
        <v>0</v>
      </c>
    </row>
    <row r="94" spans="1:17" ht="25.5">
      <c r="A94" s="219" t="s">
        <v>540</v>
      </c>
      <c r="B94" s="220">
        <v>758</v>
      </c>
      <c r="C94" s="110">
        <f>SUM(H94+M94)</f>
        <v>1000</v>
      </c>
      <c r="D94" s="110">
        <f>SUM(I94+N94)</f>
        <v>0</v>
      </c>
      <c r="E94" s="110">
        <f>SUM(J94+O94)</f>
        <v>0</v>
      </c>
      <c r="F94" s="110">
        <f>SUM(K94+P94)</f>
        <v>1000</v>
      </c>
      <c r="G94" s="110">
        <f>SUM(L94+Q94)</f>
        <v>0</v>
      </c>
      <c r="H94" s="110">
        <f>SUM(I94:L94)</f>
        <v>0</v>
      </c>
      <c r="I94" s="115"/>
      <c r="J94" s="115"/>
      <c r="K94" s="115"/>
      <c r="L94" s="115"/>
      <c r="M94" s="353">
        <f>SUM(N94:Q94)</f>
        <v>1000</v>
      </c>
      <c r="N94" s="115"/>
      <c r="O94" s="115"/>
      <c r="P94" s="115">
        <v>1000</v>
      </c>
      <c r="Q94" s="115"/>
    </row>
    <row r="95" spans="1:17" ht="12.75">
      <c r="A95" s="111">
        <v>5204</v>
      </c>
      <c r="B95" s="109"/>
      <c r="C95" s="110">
        <f>C96</f>
        <v>0</v>
      </c>
      <c r="D95" s="110">
        <f aca="true" t="shared" si="47" ref="D95:Q95">D96</f>
        <v>0</v>
      </c>
      <c r="E95" s="110">
        <f t="shared" si="47"/>
        <v>0</v>
      </c>
      <c r="F95" s="110">
        <f t="shared" si="47"/>
        <v>0</v>
      </c>
      <c r="G95" s="110">
        <f t="shared" si="47"/>
        <v>0</v>
      </c>
      <c r="H95" s="110">
        <f t="shared" si="47"/>
        <v>0</v>
      </c>
      <c r="I95" s="110">
        <f t="shared" si="47"/>
        <v>0</v>
      </c>
      <c r="J95" s="110">
        <f t="shared" si="47"/>
        <v>0</v>
      </c>
      <c r="K95" s="110">
        <f t="shared" si="47"/>
        <v>0</v>
      </c>
      <c r="L95" s="110">
        <f t="shared" si="47"/>
        <v>0</v>
      </c>
      <c r="M95" s="110">
        <f t="shared" si="47"/>
        <v>0</v>
      </c>
      <c r="N95" s="110">
        <f t="shared" si="47"/>
        <v>0</v>
      </c>
      <c r="O95" s="110">
        <f t="shared" si="47"/>
        <v>0</v>
      </c>
      <c r="P95" s="110">
        <f t="shared" si="47"/>
        <v>0</v>
      </c>
      <c r="Q95" s="110">
        <f t="shared" si="47"/>
        <v>0</v>
      </c>
    </row>
    <row r="96" spans="1:17" ht="12.75">
      <c r="A96" s="113"/>
      <c r="B96" s="114"/>
      <c r="C96" s="110">
        <f>SUM(H96+M96)</f>
        <v>0</v>
      </c>
      <c r="D96" s="110">
        <f>SUM(I96+N96)</f>
        <v>0</v>
      </c>
      <c r="E96" s="110">
        <f>SUM(J96+O96)</f>
        <v>0</v>
      </c>
      <c r="F96" s="110">
        <f>SUM(K96+P96)</f>
        <v>0</v>
      </c>
      <c r="G96" s="110">
        <f>SUM(L96+Q96)</f>
        <v>0</v>
      </c>
      <c r="H96" s="110">
        <f>SUM(I96:L96)</f>
        <v>0</v>
      </c>
      <c r="I96" s="115"/>
      <c r="J96" s="115"/>
      <c r="K96" s="115"/>
      <c r="L96" s="115"/>
      <c r="M96" s="110">
        <f>SUM(N96:Q96)</f>
        <v>0</v>
      </c>
      <c r="N96" s="115"/>
      <c r="O96" s="115"/>
      <c r="P96" s="115"/>
      <c r="Q96" s="115"/>
    </row>
    <row r="97" spans="1:17" ht="12.75">
      <c r="A97" s="111">
        <v>5206</v>
      </c>
      <c r="B97" s="112"/>
      <c r="C97" s="110">
        <f>C98</f>
        <v>200000</v>
      </c>
      <c r="D97" s="110">
        <f aca="true" t="shared" si="48" ref="D97:Q97">D98</f>
        <v>0</v>
      </c>
      <c r="E97" s="110">
        <f t="shared" si="48"/>
        <v>200000</v>
      </c>
      <c r="F97" s="110">
        <f t="shared" si="48"/>
        <v>0</v>
      </c>
      <c r="G97" s="110">
        <f t="shared" si="48"/>
        <v>0</v>
      </c>
      <c r="H97" s="110">
        <f t="shared" si="48"/>
        <v>0</v>
      </c>
      <c r="I97" s="110">
        <f t="shared" si="48"/>
        <v>0</v>
      </c>
      <c r="J97" s="110">
        <f t="shared" si="48"/>
        <v>0</v>
      </c>
      <c r="K97" s="110">
        <f t="shared" si="48"/>
        <v>0</v>
      </c>
      <c r="L97" s="110">
        <f t="shared" si="48"/>
        <v>0</v>
      </c>
      <c r="M97" s="110">
        <f t="shared" si="48"/>
        <v>200000</v>
      </c>
      <c r="N97" s="110">
        <f t="shared" si="48"/>
        <v>0</v>
      </c>
      <c r="O97" s="110">
        <f t="shared" si="48"/>
        <v>200000</v>
      </c>
      <c r="P97" s="110">
        <f t="shared" si="48"/>
        <v>0</v>
      </c>
      <c r="Q97" s="110">
        <f t="shared" si="48"/>
        <v>0</v>
      </c>
    </row>
    <row r="98" spans="1:17" ht="16.5" customHeight="1">
      <c r="A98" s="113" t="s">
        <v>132</v>
      </c>
      <c r="B98" s="114">
        <v>714</v>
      </c>
      <c r="C98" s="110">
        <f>SUM(H98+M98)</f>
        <v>200000</v>
      </c>
      <c r="D98" s="110">
        <f>SUM(I98+N98)</f>
        <v>0</v>
      </c>
      <c r="E98" s="110">
        <f>SUM(J98+O98)</f>
        <v>200000</v>
      </c>
      <c r="F98" s="110">
        <f>SUM(K98+P98)</f>
        <v>0</v>
      </c>
      <c r="G98" s="110">
        <f>SUM(L98+Q98)</f>
        <v>0</v>
      </c>
      <c r="H98" s="110">
        <f>SUM(I98:L98)</f>
        <v>0</v>
      </c>
      <c r="I98" s="115"/>
      <c r="J98" s="115"/>
      <c r="K98" s="115"/>
      <c r="L98" s="115"/>
      <c r="M98" s="110">
        <f>SUM(N98:Q98)</f>
        <v>200000</v>
      </c>
      <c r="N98" s="115"/>
      <c r="O98" s="115">
        <v>200000</v>
      </c>
      <c r="P98" s="115"/>
      <c r="Q98" s="115"/>
    </row>
    <row r="99" spans="1:17" ht="25.5">
      <c r="A99" s="108" t="s">
        <v>428</v>
      </c>
      <c r="B99" s="109"/>
      <c r="C99" s="110">
        <f>C100+C102</f>
        <v>39000</v>
      </c>
      <c r="D99" s="110">
        <f aca="true" t="shared" si="49" ref="D99:Q99">D100+D102</f>
        <v>0</v>
      </c>
      <c r="E99" s="110">
        <f t="shared" si="49"/>
        <v>25000</v>
      </c>
      <c r="F99" s="110">
        <f t="shared" si="49"/>
        <v>14000</v>
      </c>
      <c r="G99" s="110">
        <f t="shared" si="49"/>
        <v>0</v>
      </c>
      <c r="H99" s="110">
        <f t="shared" si="49"/>
        <v>0</v>
      </c>
      <c r="I99" s="110">
        <f t="shared" si="49"/>
        <v>0</v>
      </c>
      <c r="J99" s="110">
        <f t="shared" si="49"/>
        <v>0</v>
      </c>
      <c r="K99" s="110">
        <f t="shared" si="49"/>
        <v>0</v>
      </c>
      <c r="L99" s="110">
        <f t="shared" si="49"/>
        <v>0</v>
      </c>
      <c r="M99" s="110">
        <f t="shared" si="49"/>
        <v>39000</v>
      </c>
      <c r="N99" s="110">
        <f t="shared" si="49"/>
        <v>0</v>
      </c>
      <c r="O99" s="110">
        <f t="shared" si="49"/>
        <v>25000</v>
      </c>
      <c r="P99" s="110">
        <f t="shared" si="49"/>
        <v>14000</v>
      </c>
      <c r="Q99" s="110">
        <f t="shared" si="49"/>
        <v>0</v>
      </c>
    </row>
    <row r="100" spans="1:17" ht="12.75">
      <c r="A100" s="111">
        <v>5203</v>
      </c>
      <c r="B100" s="109"/>
      <c r="C100" s="110">
        <f>C101</f>
        <v>25000</v>
      </c>
      <c r="D100" s="110">
        <f aca="true" t="shared" si="50" ref="D100:Q100">D101</f>
        <v>0</v>
      </c>
      <c r="E100" s="110">
        <f t="shared" si="50"/>
        <v>25000</v>
      </c>
      <c r="F100" s="110">
        <f t="shared" si="50"/>
        <v>0</v>
      </c>
      <c r="G100" s="110">
        <f t="shared" si="50"/>
        <v>0</v>
      </c>
      <c r="H100" s="110">
        <f t="shared" si="50"/>
        <v>0</v>
      </c>
      <c r="I100" s="110">
        <f t="shared" si="50"/>
        <v>0</v>
      </c>
      <c r="J100" s="110">
        <f t="shared" si="50"/>
        <v>0</v>
      </c>
      <c r="K100" s="110">
        <f t="shared" si="50"/>
        <v>0</v>
      </c>
      <c r="L100" s="110">
        <f t="shared" si="50"/>
        <v>0</v>
      </c>
      <c r="M100" s="110">
        <f t="shared" si="50"/>
        <v>25000</v>
      </c>
      <c r="N100" s="110">
        <f t="shared" si="50"/>
        <v>0</v>
      </c>
      <c r="O100" s="110">
        <f t="shared" si="50"/>
        <v>25000</v>
      </c>
      <c r="P100" s="110">
        <f t="shared" si="50"/>
        <v>0</v>
      </c>
      <c r="Q100" s="110">
        <f t="shared" si="50"/>
        <v>0</v>
      </c>
    </row>
    <row r="101" spans="1:17" ht="12.75">
      <c r="A101" s="113" t="s">
        <v>641</v>
      </c>
      <c r="B101" s="114">
        <v>898</v>
      </c>
      <c r="C101" s="110">
        <f>SUM(H101+M101)</f>
        <v>25000</v>
      </c>
      <c r="D101" s="110">
        <f>SUM(I101+N101)</f>
        <v>0</v>
      </c>
      <c r="E101" s="110">
        <f>SUM(J101+O101)</f>
        <v>25000</v>
      </c>
      <c r="F101" s="110">
        <f>SUM(K101+P101)</f>
        <v>0</v>
      </c>
      <c r="G101" s="110">
        <f>SUM(L101+Q101)</f>
        <v>0</v>
      </c>
      <c r="H101" s="110">
        <f>SUM(I101:L101)</f>
        <v>0</v>
      </c>
      <c r="I101" s="115"/>
      <c r="J101" s="115"/>
      <c r="K101" s="115"/>
      <c r="L101" s="115"/>
      <c r="M101" s="353">
        <f>SUM(N101:Q101)</f>
        <v>25000</v>
      </c>
      <c r="N101" s="115"/>
      <c r="O101" s="115">
        <v>25000</v>
      </c>
      <c r="P101" s="115"/>
      <c r="Q101" s="115"/>
    </row>
    <row r="102" spans="1:17" ht="12.75">
      <c r="A102" s="111">
        <v>5206</v>
      </c>
      <c r="B102" s="112"/>
      <c r="C102" s="110">
        <f aca="true" t="shared" si="51" ref="C102:Q102">SUM(C103:C103)</f>
        <v>14000</v>
      </c>
      <c r="D102" s="110">
        <f t="shared" si="51"/>
        <v>0</v>
      </c>
      <c r="E102" s="110">
        <f t="shared" si="51"/>
        <v>0</v>
      </c>
      <c r="F102" s="110">
        <f t="shared" si="51"/>
        <v>14000</v>
      </c>
      <c r="G102" s="110">
        <f t="shared" si="51"/>
        <v>0</v>
      </c>
      <c r="H102" s="110">
        <f t="shared" si="51"/>
        <v>0</v>
      </c>
      <c r="I102" s="110">
        <f t="shared" si="51"/>
        <v>0</v>
      </c>
      <c r="J102" s="110">
        <f t="shared" si="51"/>
        <v>0</v>
      </c>
      <c r="K102" s="110">
        <f t="shared" si="51"/>
        <v>0</v>
      </c>
      <c r="L102" s="110">
        <f t="shared" si="51"/>
        <v>0</v>
      </c>
      <c r="M102" s="110">
        <f t="shared" si="51"/>
        <v>14000</v>
      </c>
      <c r="N102" s="110">
        <f t="shared" si="51"/>
        <v>0</v>
      </c>
      <c r="O102" s="110">
        <f t="shared" si="51"/>
        <v>0</v>
      </c>
      <c r="P102" s="110">
        <f t="shared" si="51"/>
        <v>14000</v>
      </c>
      <c r="Q102" s="110">
        <f t="shared" si="51"/>
        <v>0</v>
      </c>
    </row>
    <row r="103" spans="1:17" ht="25.5">
      <c r="A103" s="219" t="s">
        <v>541</v>
      </c>
      <c r="B103" s="220">
        <v>864</v>
      </c>
      <c r="C103" s="110">
        <f>SUM(H103+M103)</f>
        <v>14000</v>
      </c>
      <c r="D103" s="110">
        <f>SUM(I103+N103)</f>
        <v>0</v>
      </c>
      <c r="E103" s="110">
        <f>SUM(J103+O103)</f>
        <v>0</v>
      </c>
      <c r="F103" s="110">
        <f>SUM(K103+P103)</f>
        <v>14000</v>
      </c>
      <c r="G103" s="110">
        <f>SUM(L103+Q103)</f>
        <v>0</v>
      </c>
      <c r="H103" s="110">
        <f>SUM(I103:L103)</f>
        <v>0</v>
      </c>
      <c r="I103" s="117"/>
      <c r="J103" s="117"/>
      <c r="K103" s="117"/>
      <c r="L103" s="117"/>
      <c r="M103" s="353">
        <f>SUM(N103:Q103)</f>
        <v>14000</v>
      </c>
      <c r="N103" s="117"/>
      <c r="O103" s="117"/>
      <c r="P103" s="117">
        <v>14000</v>
      </c>
      <c r="Q103" s="117"/>
    </row>
    <row r="104" spans="1:17" ht="12.75">
      <c r="A104" s="100" t="s">
        <v>432</v>
      </c>
      <c r="B104" s="101"/>
      <c r="C104" s="107">
        <f>SUM(C105+C110)</f>
        <v>800</v>
      </c>
      <c r="D104" s="107">
        <f aca="true" t="shared" si="52" ref="D104:Q104">SUM(D105+D110)</f>
        <v>0</v>
      </c>
      <c r="E104" s="107">
        <f t="shared" si="52"/>
        <v>800</v>
      </c>
      <c r="F104" s="107">
        <f t="shared" si="52"/>
        <v>0</v>
      </c>
      <c r="G104" s="107">
        <f t="shared" si="52"/>
        <v>0</v>
      </c>
      <c r="H104" s="107">
        <f t="shared" si="52"/>
        <v>0</v>
      </c>
      <c r="I104" s="107">
        <f t="shared" si="52"/>
        <v>0</v>
      </c>
      <c r="J104" s="107">
        <f t="shared" si="52"/>
        <v>0</v>
      </c>
      <c r="K104" s="107">
        <f t="shared" si="52"/>
        <v>0</v>
      </c>
      <c r="L104" s="107">
        <f t="shared" si="52"/>
        <v>0</v>
      </c>
      <c r="M104" s="107">
        <f t="shared" si="52"/>
        <v>800</v>
      </c>
      <c r="N104" s="107">
        <f t="shared" si="52"/>
        <v>0</v>
      </c>
      <c r="O104" s="107">
        <f t="shared" si="52"/>
        <v>800</v>
      </c>
      <c r="P104" s="107">
        <f t="shared" si="52"/>
        <v>0</v>
      </c>
      <c r="Q104" s="107">
        <f t="shared" si="52"/>
        <v>0</v>
      </c>
    </row>
    <row r="105" spans="1:17" ht="12.75">
      <c r="A105" s="108" t="s">
        <v>430</v>
      </c>
      <c r="B105" s="112"/>
      <c r="C105" s="110">
        <f aca="true" t="shared" si="53" ref="C105:Q105">SUM(C106+C108)</f>
        <v>0</v>
      </c>
      <c r="D105" s="110">
        <f t="shared" si="53"/>
        <v>0</v>
      </c>
      <c r="E105" s="110">
        <f t="shared" si="53"/>
        <v>0</v>
      </c>
      <c r="F105" s="110">
        <f t="shared" si="53"/>
        <v>0</v>
      </c>
      <c r="G105" s="110">
        <f t="shared" si="53"/>
        <v>0</v>
      </c>
      <c r="H105" s="110">
        <f t="shared" si="53"/>
        <v>0</v>
      </c>
      <c r="I105" s="110">
        <f t="shared" si="53"/>
        <v>0</v>
      </c>
      <c r="J105" s="110">
        <f t="shared" si="53"/>
        <v>0</v>
      </c>
      <c r="K105" s="110">
        <f t="shared" si="53"/>
        <v>0</v>
      </c>
      <c r="L105" s="110">
        <f t="shared" si="53"/>
        <v>0</v>
      </c>
      <c r="M105" s="110">
        <f t="shared" si="53"/>
        <v>0</v>
      </c>
      <c r="N105" s="110">
        <f t="shared" si="53"/>
        <v>0</v>
      </c>
      <c r="O105" s="110">
        <f t="shared" si="53"/>
        <v>0</v>
      </c>
      <c r="P105" s="110">
        <f t="shared" si="53"/>
        <v>0</v>
      </c>
      <c r="Q105" s="110">
        <f t="shared" si="53"/>
        <v>0</v>
      </c>
    </row>
    <row r="106" spans="1:17" ht="12.75">
      <c r="A106" s="111">
        <v>5301</v>
      </c>
      <c r="B106" s="112"/>
      <c r="C106" s="110">
        <f aca="true" t="shared" si="54" ref="C106:Q106">SUM(C107:C107)</f>
        <v>0</v>
      </c>
      <c r="D106" s="110">
        <f t="shared" si="54"/>
        <v>0</v>
      </c>
      <c r="E106" s="110">
        <f t="shared" si="54"/>
        <v>0</v>
      </c>
      <c r="F106" s="110">
        <f t="shared" si="54"/>
        <v>0</v>
      </c>
      <c r="G106" s="110">
        <f t="shared" si="54"/>
        <v>0</v>
      </c>
      <c r="H106" s="110">
        <f t="shared" si="54"/>
        <v>0</v>
      </c>
      <c r="I106" s="110">
        <f t="shared" si="54"/>
        <v>0</v>
      </c>
      <c r="J106" s="110">
        <f t="shared" si="54"/>
        <v>0</v>
      </c>
      <c r="K106" s="110">
        <f t="shared" si="54"/>
        <v>0</v>
      </c>
      <c r="L106" s="110">
        <f t="shared" si="54"/>
        <v>0</v>
      </c>
      <c r="M106" s="110">
        <f t="shared" si="54"/>
        <v>0</v>
      </c>
      <c r="N106" s="110">
        <f t="shared" si="54"/>
        <v>0</v>
      </c>
      <c r="O106" s="110">
        <f t="shared" si="54"/>
        <v>0</v>
      </c>
      <c r="P106" s="110">
        <f t="shared" si="54"/>
        <v>0</v>
      </c>
      <c r="Q106" s="110">
        <f t="shared" si="54"/>
        <v>0</v>
      </c>
    </row>
    <row r="107" spans="1:17" ht="12.75">
      <c r="A107" s="118"/>
      <c r="B107" s="114"/>
      <c r="C107" s="110">
        <f>SUM(H107+M107)</f>
        <v>0</v>
      </c>
      <c r="D107" s="110">
        <f>SUM(I107+N107)</f>
        <v>0</v>
      </c>
      <c r="E107" s="110">
        <f>SUM(J107+O107)</f>
        <v>0</v>
      </c>
      <c r="F107" s="110">
        <f>SUM(K107+P107)</f>
        <v>0</v>
      </c>
      <c r="G107" s="110">
        <f>SUM(L107+Q107)</f>
        <v>0</v>
      </c>
      <c r="H107" s="110">
        <f>SUM(I107:L107)</f>
        <v>0</v>
      </c>
      <c r="I107" s="116"/>
      <c r="J107" s="116"/>
      <c r="K107" s="116"/>
      <c r="L107" s="116"/>
      <c r="M107" s="110">
        <f>SUM(N107:Q107)</f>
        <v>0</v>
      </c>
      <c r="N107" s="116"/>
      <c r="O107" s="116"/>
      <c r="P107" s="116"/>
      <c r="Q107" s="116"/>
    </row>
    <row r="108" spans="1:17" ht="12.75">
      <c r="A108" s="111">
        <v>5309</v>
      </c>
      <c r="B108" s="112"/>
      <c r="C108" s="110">
        <f aca="true" t="shared" si="55" ref="C108:Q108">SUM(C109:C109)</f>
        <v>0</v>
      </c>
      <c r="D108" s="110">
        <f t="shared" si="55"/>
        <v>0</v>
      </c>
      <c r="E108" s="110">
        <f t="shared" si="55"/>
        <v>0</v>
      </c>
      <c r="F108" s="110">
        <f t="shared" si="55"/>
        <v>0</v>
      </c>
      <c r="G108" s="110">
        <f t="shared" si="55"/>
        <v>0</v>
      </c>
      <c r="H108" s="110">
        <f t="shared" si="55"/>
        <v>0</v>
      </c>
      <c r="I108" s="110">
        <f t="shared" si="55"/>
        <v>0</v>
      </c>
      <c r="J108" s="110">
        <f t="shared" si="55"/>
        <v>0</v>
      </c>
      <c r="K108" s="110">
        <f t="shared" si="55"/>
        <v>0</v>
      </c>
      <c r="L108" s="110">
        <f t="shared" si="55"/>
        <v>0</v>
      </c>
      <c r="M108" s="110">
        <f t="shared" si="55"/>
        <v>0</v>
      </c>
      <c r="N108" s="110">
        <f t="shared" si="55"/>
        <v>0</v>
      </c>
      <c r="O108" s="110">
        <f t="shared" si="55"/>
        <v>0</v>
      </c>
      <c r="P108" s="110">
        <f t="shared" si="55"/>
        <v>0</v>
      </c>
      <c r="Q108" s="110">
        <f t="shared" si="55"/>
        <v>0</v>
      </c>
    </row>
    <row r="109" spans="1:17" ht="12.75">
      <c r="A109" s="113"/>
      <c r="B109" s="114"/>
      <c r="C109" s="110">
        <f>SUM(H109+M109)</f>
        <v>0</v>
      </c>
      <c r="D109" s="110">
        <f>SUM(I109+N109)</f>
        <v>0</v>
      </c>
      <c r="E109" s="110">
        <f>SUM(J109+O109)</f>
        <v>0</v>
      </c>
      <c r="F109" s="110">
        <f>SUM(K109+P109)</f>
        <v>0</v>
      </c>
      <c r="G109" s="110">
        <f>SUM(L109+Q109)</f>
        <v>0</v>
      </c>
      <c r="H109" s="110">
        <f>SUM(I109:L109)</f>
        <v>0</v>
      </c>
      <c r="I109" s="116"/>
      <c r="J109" s="116"/>
      <c r="K109" s="116"/>
      <c r="L109" s="116"/>
      <c r="M109" s="110">
        <f>SUM(N109:Q109)</f>
        <v>0</v>
      </c>
      <c r="N109" s="115"/>
      <c r="O109" s="115"/>
      <c r="P109" s="116"/>
      <c r="Q109" s="116"/>
    </row>
    <row r="110" spans="1:17" ht="25.5">
      <c r="A110" s="108" t="s">
        <v>428</v>
      </c>
      <c r="B110" s="112"/>
      <c r="C110" s="110">
        <f>C112</f>
        <v>800</v>
      </c>
      <c r="D110" s="110">
        <f aca="true" t="shared" si="56" ref="D110:Q110">D112</f>
        <v>0</v>
      </c>
      <c r="E110" s="110">
        <f t="shared" si="56"/>
        <v>800</v>
      </c>
      <c r="F110" s="110">
        <f t="shared" si="56"/>
        <v>0</v>
      </c>
      <c r="G110" s="110">
        <f t="shared" si="56"/>
        <v>0</v>
      </c>
      <c r="H110" s="110">
        <f t="shared" si="56"/>
        <v>0</v>
      </c>
      <c r="I110" s="110">
        <f t="shared" si="56"/>
        <v>0</v>
      </c>
      <c r="J110" s="110">
        <f t="shared" si="56"/>
        <v>0</v>
      </c>
      <c r="K110" s="110">
        <f t="shared" si="56"/>
        <v>0</v>
      </c>
      <c r="L110" s="110">
        <f t="shared" si="56"/>
        <v>0</v>
      </c>
      <c r="M110" s="110">
        <f t="shared" si="56"/>
        <v>800</v>
      </c>
      <c r="N110" s="110">
        <f t="shared" si="56"/>
        <v>0</v>
      </c>
      <c r="O110" s="110">
        <f t="shared" si="56"/>
        <v>800</v>
      </c>
      <c r="P110" s="110">
        <f t="shared" si="56"/>
        <v>0</v>
      </c>
      <c r="Q110" s="110">
        <f t="shared" si="56"/>
        <v>0</v>
      </c>
    </row>
    <row r="111" spans="1:17" ht="12.75">
      <c r="A111" s="111">
        <v>5301</v>
      </c>
      <c r="B111" s="112"/>
      <c r="C111" s="110">
        <f>C112</f>
        <v>800</v>
      </c>
      <c r="D111" s="110">
        <f aca="true" t="shared" si="57" ref="D111:Q111">D112</f>
        <v>0</v>
      </c>
      <c r="E111" s="110">
        <f t="shared" si="57"/>
        <v>800</v>
      </c>
      <c r="F111" s="110">
        <f t="shared" si="57"/>
        <v>0</v>
      </c>
      <c r="G111" s="110">
        <f t="shared" si="57"/>
        <v>0</v>
      </c>
      <c r="H111" s="110">
        <f t="shared" si="57"/>
        <v>0</v>
      </c>
      <c r="I111" s="110">
        <f t="shared" si="57"/>
        <v>0</v>
      </c>
      <c r="J111" s="110">
        <f t="shared" si="57"/>
        <v>0</v>
      </c>
      <c r="K111" s="110">
        <f t="shared" si="57"/>
        <v>0</v>
      </c>
      <c r="L111" s="110">
        <f t="shared" si="57"/>
        <v>0</v>
      </c>
      <c r="M111" s="110">
        <f t="shared" si="57"/>
        <v>800</v>
      </c>
      <c r="N111" s="110">
        <f t="shared" si="57"/>
        <v>0</v>
      </c>
      <c r="O111" s="110">
        <f t="shared" si="57"/>
        <v>800</v>
      </c>
      <c r="P111" s="110">
        <f t="shared" si="57"/>
        <v>0</v>
      </c>
      <c r="Q111" s="110">
        <f t="shared" si="57"/>
        <v>0</v>
      </c>
    </row>
    <row r="112" spans="1:17" ht="25.5">
      <c r="A112" s="118" t="s">
        <v>542</v>
      </c>
      <c r="B112" s="114">
        <v>898</v>
      </c>
      <c r="C112" s="110">
        <f>SUM(H112+M112)</f>
        <v>800</v>
      </c>
      <c r="D112" s="110">
        <f>SUM(I112+N112)</f>
        <v>0</v>
      </c>
      <c r="E112" s="110">
        <f>SUM(J112+O112)</f>
        <v>800</v>
      </c>
      <c r="F112" s="110">
        <f>SUM(K112+P112)</f>
        <v>0</v>
      </c>
      <c r="G112" s="110">
        <f>SUM(L112+Q112)</f>
        <v>0</v>
      </c>
      <c r="H112" s="110">
        <f>SUM(I112:L112)</f>
        <v>0</v>
      </c>
      <c r="I112" s="116"/>
      <c r="J112" s="116"/>
      <c r="K112" s="116"/>
      <c r="L112" s="116"/>
      <c r="M112" s="110">
        <f>SUM(N112:Q112)</f>
        <v>800</v>
      </c>
      <c r="N112" s="115"/>
      <c r="O112" s="115">
        <v>800</v>
      </c>
      <c r="P112" s="116"/>
      <c r="Q112" s="116"/>
    </row>
    <row r="113" spans="1:17" ht="12.75">
      <c r="A113" s="100" t="s">
        <v>433</v>
      </c>
      <c r="B113" s="101"/>
      <c r="C113" s="107">
        <f aca="true" t="shared" si="58" ref="C113:Q114">SUM(C114)</f>
        <v>0</v>
      </c>
      <c r="D113" s="107">
        <f t="shared" si="58"/>
        <v>0</v>
      </c>
      <c r="E113" s="107">
        <f t="shared" si="58"/>
        <v>0</v>
      </c>
      <c r="F113" s="107">
        <f t="shared" si="58"/>
        <v>0</v>
      </c>
      <c r="G113" s="107">
        <f t="shared" si="58"/>
        <v>0</v>
      </c>
      <c r="H113" s="107">
        <f t="shared" si="58"/>
        <v>0</v>
      </c>
      <c r="I113" s="107">
        <f t="shared" si="58"/>
        <v>0</v>
      </c>
      <c r="J113" s="107">
        <f t="shared" si="58"/>
        <v>0</v>
      </c>
      <c r="K113" s="107">
        <f t="shared" si="58"/>
        <v>0</v>
      </c>
      <c r="L113" s="107">
        <f t="shared" si="58"/>
        <v>0</v>
      </c>
      <c r="M113" s="107">
        <f t="shared" si="58"/>
        <v>0</v>
      </c>
      <c r="N113" s="107">
        <f t="shared" si="58"/>
        <v>0</v>
      </c>
      <c r="O113" s="107">
        <f t="shared" si="58"/>
        <v>0</v>
      </c>
      <c r="P113" s="107">
        <f t="shared" si="58"/>
        <v>0</v>
      </c>
      <c r="Q113" s="107">
        <f t="shared" si="58"/>
        <v>0</v>
      </c>
    </row>
    <row r="114" spans="1:17" ht="25.5">
      <c r="A114" s="108" t="s">
        <v>426</v>
      </c>
      <c r="B114" s="112"/>
      <c r="C114" s="110">
        <f t="shared" si="58"/>
        <v>0</v>
      </c>
      <c r="D114" s="110">
        <f t="shared" si="58"/>
        <v>0</v>
      </c>
      <c r="E114" s="110">
        <f t="shared" si="58"/>
        <v>0</v>
      </c>
      <c r="F114" s="110">
        <f t="shared" si="58"/>
        <v>0</v>
      </c>
      <c r="G114" s="110">
        <f t="shared" si="58"/>
        <v>0</v>
      </c>
      <c r="H114" s="110">
        <f t="shared" si="58"/>
        <v>0</v>
      </c>
      <c r="I114" s="110">
        <f t="shared" si="58"/>
        <v>0</v>
      </c>
      <c r="J114" s="110">
        <f t="shared" si="58"/>
        <v>0</v>
      </c>
      <c r="K114" s="110">
        <f t="shared" si="58"/>
        <v>0</v>
      </c>
      <c r="L114" s="110">
        <f t="shared" si="58"/>
        <v>0</v>
      </c>
      <c r="M114" s="110">
        <f t="shared" si="58"/>
        <v>0</v>
      </c>
      <c r="N114" s="110">
        <f t="shared" si="58"/>
        <v>0</v>
      </c>
      <c r="O114" s="110">
        <f t="shared" si="58"/>
        <v>0</v>
      </c>
      <c r="P114" s="110">
        <f t="shared" si="58"/>
        <v>0</v>
      </c>
      <c r="Q114" s="110">
        <f t="shared" si="58"/>
        <v>0</v>
      </c>
    </row>
    <row r="115" spans="1:17" ht="12.75">
      <c r="A115" s="111">
        <v>5400</v>
      </c>
      <c r="B115" s="112"/>
      <c r="C115" s="110">
        <f aca="true" t="shared" si="59" ref="C115:Q115">SUM(C116:C116)</f>
        <v>0</v>
      </c>
      <c r="D115" s="110">
        <f t="shared" si="59"/>
        <v>0</v>
      </c>
      <c r="E115" s="110">
        <f t="shared" si="59"/>
        <v>0</v>
      </c>
      <c r="F115" s="110">
        <f t="shared" si="59"/>
        <v>0</v>
      </c>
      <c r="G115" s="110">
        <f t="shared" si="59"/>
        <v>0</v>
      </c>
      <c r="H115" s="110">
        <f t="shared" si="59"/>
        <v>0</v>
      </c>
      <c r="I115" s="110">
        <f t="shared" si="59"/>
        <v>0</v>
      </c>
      <c r="J115" s="110">
        <f t="shared" si="59"/>
        <v>0</v>
      </c>
      <c r="K115" s="110">
        <f t="shared" si="59"/>
        <v>0</v>
      </c>
      <c r="L115" s="110">
        <f t="shared" si="59"/>
        <v>0</v>
      </c>
      <c r="M115" s="110">
        <f t="shared" si="59"/>
        <v>0</v>
      </c>
      <c r="N115" s="110">
        <f t="shared" si="59"/>
        <v>0</v>
      </c>
      <c r="O115" s="110">
        <f t="shared" si="59"/>
        <v>0</v>
      </c>
      <c r="P115" s="110">
        <f t="shared" si="59"/>
        <v>0</v>
      </c>
      <c r="Q115" s="110">
        <f t="shared" si="59"/>
        <v>0</v>
      </c>
    </row>
    <row r="116" spans="1:17" ht="12.75">
      <c r="A116" s="113"/>
      <c r="B116" s="114"/>
      <c r="C116" s="110">
        <f>SUM(H116+M116)</f>
        <v>0</v>
      </c>
      <c r="D116" s="110">
        <f>SUM(I116+N116)</f>
        <v>0</v>
      </c>
      <c r="E116" s="110">
        <f>SUM(J116+O116)</f>
        <v>0</v>
      </c>
      <c r="F116" s="110">
        <f>SUM(K116+P116)</f>
        <v>0</v>
      </c>
      <c r="G116" s="110">
        <f>SUM(L116+Q116)</f>
        <v>0</v>
      </c>
      <c r="H116" s="110">
        <f>SUM(I116:L116)</f>
        <v>0</v>
      </c>
      <c r="I116" s="116"/>
      <c r="J116" s="116"/>
      <c r="K116" s="116"/>
      <c r="L116" s="116"/>
      <c r="M116" s="110">
        <f>SUM(N116:Q116)</f>
        <v>0</v>
      </c>
      <c r="N116" s="116"/>
      <c r="O116" s="116"/>
      <c r="P116" s="116"/>
      <c r="Q116" s="116"/>
    </row>
    <row r="117" spans="1:17" ht="12.75">
      <c r="A117" s="100" t="s">
        <v>434</v>
      </c>
      <c r="B117" s="101"/>
      <c r="C117" s="107">
        <f aca="true" t="shared" si="60" ref="C117:Q117">SUM(C118:C118)</f>
        <v>0</v>
      </c>
      <c r="D117" s="107">
        <f t="shared" si="60"/>
        <v>0</v>
      </c>
      <c r="E117" s="107">
        <f t="shared" si="60"/>
        <v>0</v>
      </c>
      <c r="F117" s="107">
        <f t="shared" si="60"/>
        <v>0</v>
      </c>
      <c r="G117" s="107">
        <f t="shared" si="60"/>
        <v>0</v>
      </c>
      <c r="H117" s="107">
        <f t="shared" si="60"/>
        <v>0</v>
      </c>
      <c r="I117" s="107">
        <f t="shared" si="60"/>
        <v>0</v>
      </c>
      <c r="J117" s="107">
        <f t="shared" si="60"/>
        <v>0</v>
      </c>
      <c r="K117" s="107">
        <f t="shared" si="60"/>
        <v>0</v>
      </c>
      <c r="L117" s="107">
        <f t="shared" si="60"/>
        <v>0</v>
      </c>
      <c r="M117" s="107">
        <f t="shared" si="60"/>
        <v>0</v>
      </c>
      <c r="N117" s="107">
        <f t="shared" si="60"/>
        <v>0</v>
      </c>
      <c r="O117" s="107">
        <f t="shared" si="60"/>
        <v>0</v>
      </c>
      <c r="P117" s="107">
        <f t="shared" si="60"/>
        <v>0</v>
      </c>
      <c r="Q117" s="107">
        <f t="shared" si="60"/>
        <v>0</v>
      </c>
    </row>
    <row r="118" spans="1:17" ht="12.75">
      <c r="A118" s="113"/>
      <c r="B118" s="114"/>
      <c r="C118" s="110">
        <f>SUM(H118+M118)</f>
        <v>0</v>
      </c>
      <c r="D118" s="110">
        <f>SUM(I118+N118)</f>
        <v>0</v>
      </c>
      <c r="E118" s="110">
        <f>SUM(J118+O118)</f>
        <v>0</v>
      </c>
      <c r="F118" s="110">
        <f>SUM(K118+P118)</f>
        <v>0</v>
      </c>
      <c r="G118" s="110">
        <f>SUM(L118+Q118)</f>
        <v>0</v>
      </c>
      <c r="H118" s="110">
        <f>SUM(I118:L118)</f>
        <v>0</v>
      </c>
      <c r="I118" s="120"/>
      <c r="J118" s="120"/>
      <c r="K118" s="120"/>
      <c r="L118" s="120"/>
      <c r="M118" s="110">
        <f>SUM(N118:Q118)</f>
        <v>0</v>
      </c>
      <c r="N118" s="120"/>
      <c r="O118" s="115"/>
      <c r="P118" s="115"/>
      <c r="Q118" s="120"/>
    </row>
    <row r="119" spans="1:17" ht="12.75">
      <c r="A119" s="354" t="s">
        <v>543</v>
      </c>
      <c r="B119" s="95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2.75">
      <c r="A120" s="355" t="s">
        <v>544</v>
      </c>
      <c r="B120" s="244"/>
      <c r="C120" s="245"/>
      <c r="D120" s="63"/>
      <c r="E120" s="63"/>
      <c r="F120" s="63"/>
      <c r="G120" s="63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3:5" ht="12.75">
      <c r="C121" s="29"/>
      <c r="D121" s="63"/>
      <c r="E121" s="63"/>
    </row>
    <row r="122" spans="1:17" ht="12.75">
      <c r="A122" s="123" t="s">
        <v>436</v>
      </c>
      <c r="B122" s="123"/>
      <c r="H122" s="4"/>
      <c r="I122" s="124"/>
      <c r="J122" s="94"/>
      <c r="N122" s="124"/>
      <c r="O122" s="94"/>
      <c r="P122" s="4"/>
      <c r="Q122" s="124"/>
    </row>
    <row r="123" spans="1:17" ht="12.75">
      <c r="A123" s="94" t="s">
        <v>545</v>
      </c>
      <c r="B123" s="94"/>
      <c r="H123" s="4"/>
      <c r="I123" s="4"/>
      <c r="J123" s="125"/>
      <c r="O123" s="94"/>
      <c r="P123" s="124"/>
      <c r="Q123" s="4"/>
    </row>
    <row r="124" spans="1:17" ht="12.75">
      <c r="A124" s="94"/>
      <c r="B124" s="94"/>
      <c r="H124" s="4"/>
      <c r="I124" s="4"/>
      <c r="J124" s="125"/>
      <c r="L124" s="94"/>
      <c r="M124" s="124"/>
      <c r="N124" s="4"/>
      <c r="O124" s="125"/>
      <c r="P124" s="94"/>
      <c r="Q124" s="94"/>
    </row>
    <row r="125" spans="1:17" ht="12.75">
      <c r="A125" s="94"/>
      <c r="B125" s="94"/>
      <c r="H125" s="4"/>
      <c r="I125" s="4"/>
      <c r="J125" s="125"/>
      <c r="L125" s="94"/>
      <c r="M125" s="124"/>
      <c r="N125" s="4"/>
      <c r="O125" s="125"/>
      <c r="P125" s="94"/>
      <c r="Q125" s="94"/>
    </row>
    <row r="126" spans="1:17" ht="12.75">
      <c r="A126" s="94"/>
      <c r="B126" s="94"/>
      <c r="H126" s="4"/>
      <c r="I126" s="4"/>
      <c r="J126" s="125"/>
      <c r="L126" s="94"/>
      <c r="M126" s="124"/>
      <c r="N126" s="4"/>
      <c r="O126" s="125"/>
      <c r="P126" s="94"/>
      <c r="Q126" s="94"/>
    </row>
    <row r="127" spans="1:17" ht="12.75">
      <c r="A127" s="94"/>
      <c r="B127" s="94"/>
      <c r="H127" s="4"/>
      <c r="I127" s="4"/>
      <c r="J127" s="125"/>
      <c r="L127" s="94"/>
      <c r="M127" s="124"/>
      <c r="N127" s="4"/>
      <c r="O127" s="125"/>
      <c r="P127" s="94"/>
      <c r="Q127" s="94"/>
    </row>
    <row r="128" spans="1:17" ht="12.75">
      <c r="A128" s="94"/>
      <c r="B128" s="94"/>
      <c r="H128" s="4"/>
      <c r="I128" s="4"/>
      <c r="J128" s="125"/>
      <c r="L128" s="94"/>
      <c r="M128" s="124"/>
      <c r="N128" s="4"/>
      <c r="O128" s="125"/>
      <c r="P128" s="94"/>
      <c r="Q128" s="94"/>
    </row>
    <row r="129" spans="1:17" ht="12.75">
      <c r="A129" s="94"/>
      <c r="B129" s="94"/>
      <c r="H129" s="4"/>
      <c r="I129" s="4"/>
      <c r="J129" s="125"/>
      <c r="L129" s="94"/>
      <c r="M129" s="124"/>
      <c r="N129" s="4"/>
      <c r="O129" s="125"/>
      <c r="P129" s="94"/>
      <c r="Q129" s="94"/>
    </row>
    <row r="130" spans="1:17" ht="12.75">
      <c r="A130" s="94"/>
      <c r="B130" s="94"/>
      <c r="H130" s="4"/>
      <c r="I130" s="4"/>
      <c r="J130" s="125"/>
      <c r="L130" s="94"/>
      <c r="M130" s="124"/>
      <c r="N130" s="4"/>
      <c r="O130" s="125"/>
      <c r="P130" s="94"/>
      <c r="Q130" s="94"/>
    </row>
    <row r="131" spans="1:17" ht="12.75">
      <c r="A131" s="94"/>
      <c r="B131" s="94"/>
      <c r="H131" s="4"/>
      <c r="I131" s="4"/>
      <c r="J131" s="125"/>
      <c r="L131" s="94"/>
      <c r="M131" s="124"/>
      <c r="N131" s="4"/>
      <c r="O131" s="125"/>
      <c r="P131" s="94"/>
      <c r="Q131" s="94"/>
    </row>
  </sheetData>
  <sheetProtection/>
  <mergeCells count="20">
    <mergeCell ref="A2:Q2"/>
    <mergeCell ref="A3:Q3"/>
    <mergeCell ref="F1:I1"/>
    <mergeCell ref="A5:A8"/>
    <mergeCell ref="B5:B8"/>
    <mergeCell ref="C5:G5"/>
    <mergeCell ref="H5:L5"/>
    <mergeCell ref="M5:Q5"/>
    <mergeCell ref="C6:C8"/>
    <mergeCell ref="D6:G6"/>
    <mergeCell ref="M6:M8"/>
    <mergeCell ref="N6:Q6"/>
    <mergeCell ref="N7:N8"/>
    <mergeCell ref="O7:Q7"/>
    <mergeCell ref="D7:D8"/>
    <mergeCell ref="E7:G7"/>
    <mergeCell ref="I7:I8"/>
    <mergeCell ref="J7:L7"/>
    <mergeCell ref="H6:H8"/>
    <mergeCell ref="I6:L6"/>
  </mergeCells>
  <printOptions/>
  <pageMargins left="0.19" right="0.16" top="0.37" bottom="0.19" header="0.3" footer="0.16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C29" sqref="C29"/>
    </sheetView>
  </sheetViews>
  <sheetFormatPr defaultColWidth="9.140625" defaultRowHeight="12"/>
  <cols>
    <col min="1" max="1" width="45.421875" style="1" bestFit="1" customWidth="1"/>
    <col min="2" max="2" width="8.7109375" style="1" customWidth="1"/>
    <col min="3" max="3" width="15.00390625" style="1" customWidth="1"/>
    <col min="4" max="4" width="15.8515625" style="1" customWidth="1"/>
    <col min="5" max="5" width="14.7109375" style="1" customWidth="1"/>
    <col min="6" max="6" width="15.28125" style="1" customWidth="1"/>
    <col min="7" max="7" width="14.421875" style="1" customWidth="1"/>
    <col min="8" max="9" width="17.00390625" style="1" customWidth="1"/>
    <col min="10" max="10" width="0" style="1" hidden="1" customWidth="1"/>
    <col min="11" max="16384" width="9.28125" style="1" customWidth="1"/>
  </cols>
  <sheetData>
    <row r="1" spans="1:9" ht="14.25">
      <c r="A1" s="385" t="s">
        <v>318</v>
      </c>
      <c r="B1" s="385"/>
      <c r="C1" s="385"/>
      <c r="D1" s="385"/>
      <c r="E1" s="385"/>
      <c r="F1" s="385"/>
      <c r="G1" s="385"/>
      <c r="H1" s="385"/>
      <c r="I1" s="187"/>
    </row>
    <row r="2" spans="1:9" ht="13.5">
      <c r="A2" s="38" t="s">
        <v>314</v>
      </c>
      <c r="B2" s="38"/>
      <c r="H2" s="171" t="s">
        <v>319</v>
      </c>
      <c r="I2" s="171"/>
    </row>
    <row r="3" spans="1:9" ht="12.75">
      <c r="A3" s="402" t="s">
        <v>293</v>
      </c>
      <c r="B3" s="402"/>
      <c r="C3" s="402"/>
      <c r="D3" s="402"/>
      <c r="E3" s="402"/>
      <c r="F3" s="402"/>
      <c r="G3" s="402"/>
      <c r="H3" s="402"/>
      <c r="I3" s="7"/>
    </row>
    <row r="4" spans="1:9" ht="12.75">
      <c r="A4" s="433" t="s">
        <v>367</v>
      </c>
      <c r="B4" s="433"/>
      <c r="C4" s="433"/>
      <c r="D4" s="433"/>
      <c r="E4" s="433"/>
      <c r="F4" s="433"/>
      <c r="G4" s="433"/>
      <c r="H4" s="433"/>
      <c r="I4" s="362"/>
    </row>
    <row r="5" spans="8:9" ht="13.5" thickBot="1">
      <c r="H5" s="2"/>
      <c r="I5" s="2"/>
    </row>
    <row r="6" spans="1:9" s="5" customFormat="1" ht="15.75" thickBot="1">
      <c r="A6" s="434" t="s">
        <v>209</v>
      </c>
      <c r="B6" s="225"/>
      <c r="C6" s="445" t="s">
        <v>227</v>
      </c>
      <c r="D6" s="446"/>
      <c r="E6" s="445" t="s">
        <v>166</v>
      </c>
      <c r="F6" s="446"/>
      <c r="G6" s="445" t="s">
        <v>308</v>
      </c>
      <c r="H6" s="446"/>
      <c r="I6" s="28"/>
    </row>
    <row r="7" spans="1:9" s="5" customFormat="1" ht="33" customHeight="1">
      <c r="A7" s="435"/>
      <c r="B7" s="226" t="s">
        <v>6</v>
      </c>
      <c r="C7" s="437" t="s">
        <v>366</v>
      </c>
      <c r="D7" s="440" t="s">
        <v>368</v>
      </c>
      <c r="E7" s="440" t="s">
        <v>366</v>
      </c>
      <c r="F7" s="440" t="s">
        <v>368</v>
      </c>
      <c r="G7" s="440" t="s">
        <v>366</v>
      </c>
      <c r="H7" s="442" t="s">
        <v>368</v>
      </c>
      <c r="I7" s="57"/>
    </row>
    <row r="8" spans="1:9" s="5" customFormat="1" ht="15">
      <c r="A8" s="435"/>
      <c r="B8" s="226" t="s">
        <v>7</v>
      </c>
      <c r="C8" s="438"/>
      <c r="D8" s="409"/>
      <c r="E8" s="409"/>
      <c r="F8" s="409"/>
      <c r="G8" s="409"/>
      <c r="H8" s="443"/>
      <c r="I8" s="57"/>
    </row>
    <row r="9" spans="1:10" ht="16.5" customHeight="1" thickBot="1">
      <c r="A9" s="436"/>
      <c r="B9" s="227" t="s">
        <v>8</v>
      </c>
      <c r="C9" s="439"/>
      <c r="D9" s="441"/>
      <c r="E9" s="441"/>
      <c r="F9" s="441"/>
      <c r="G9" s="441"/>
      <c r="H9" s="444"/>
      <c r="I9" s="57"/>
      <c r="J9" s="1">
        <v>2013</v>
      </c>
    </row>
    <row r="10" spans="1:9" s="2" customFormat="1" ht="12.75">
      <c r="A10" s="224" t="s">
        <v>315</v>
      </c>
      <c r="B10" s="224"/>
      <c r="C10" s="246"/>
      <c r="D10" s="246"/>
      <c r="E10" s="246"/>
      <c r="F10" s="246"/>
      <c r="G10" s="247"/>
      <c r="H10" s="246"/>
      <c r="I10" s="33"/>
    </row>
    <row r="11" spans="1:10" ht="15">
      <c r="A11" s="14" t="s">
        <v>210</v>
      </c>
      <c r="B11" s="14">
        <v>18</v>
      </c>
      <c r="C11" s="39">
        <f>E11+G11</f>
        <v>244230</v>
      </c>
      <c r="D11" s="39">
        <f>F11+H11</f>
        <v>265200</v>
      </c>
      <c r="E11" s="39">
        <v>112878</v>
      </c>
      <c r="F11" s="39">
        <f>B11*6400</f>
        <v>115200</v>
      </c>
      <c r="G11" s="50">
        <v>131352</v>
      </c>
      <c r="H11" s="294">
        <v>150000</v>
      </c>
      <c r="I11" s="363"/>
      <c r="J11" s="1">
        <v>115000</v>
      </c>
    </row>
    <row r="12" spans="1:10" ht="15">
      <c r="A12" s="14" t="s">
        <v>211</v>
      </c>
      <c r="B12" s="14">
        <v>8</v>
      </c>
      <c r="C12" s="39">
        <f aca="true" t="shared" si="0" ref="C12:C21">E12+G12</f>
        <v>105168</v>
      </c>
      <c r="D12" s="39">
        <f aca="true" t="shared" si="1" ref="D12:D21">F12+H12</f>
        <v>106200</v>
      </c>
      <c r="E12" s="39">
        <v>50168</v>
      </c>
      <c r="F12" s="39">
        <f aca="true" t="shared" si="2" ref="F12:F20">B12*6400</f>
        <v>51200</v>
      </c>
      <c r="G12" s="50">
        <v>55000</v>
      </c>
      <c r="H12" s="294">
        <v>55000</v>
      </c>
      <c r="I12" s="363"/>
      <c r="J12" s="1">
        <v>55000</v>
      </c>
    </row>
    <row r="13" spans="1:10" ht="15">
      <c r="A13" s="14" t="s">
        <v>212</v>
      </c>
      <c r="B13" s="14">
        <v>1</v>
      </c>
      <c r="C13" s="39">
        <f t="shared" si="0"/>
        <v>13271</v>
      </c>
      <c r="D13" s="39">
        <f t="shared" si="1"/>
        <v>63400</v>
      </c>
      <c r="E13" s="39">
        <v>6271</v>
      </c>
      <c r="F13" s="39">
        <f t="shared" si="2"/>
        <v>6400</v>
      </c>
      <c r="G13" s="50">
        <v>7000</v>
      </c>
      <c r="H13" s="294">
        <v>57000</v>
      </c>
      <c r="I13" s="363"/>
      <c r="J13" s="1">
        <v>7000</v>
      </c>
    </row>
    <row r="14" spans="1:10" ht="15">
      <c r="A14" s="14" t="s">
        <v>213</v>
      </c>
      <c r="B14" s="14">
        <v>1.5</v>
      </c>
      <c r="C14" s="39">
        <f t="shared" si="0"/>
        <v>13271</v>
      </c>
      <c r="D14" s="39">
        <f t="shared" si="1"/>
        <v>16600</v>
      </c>
      <c r="E14" s="39">
        <v>6271</v>
      </c>
      <c r="F14" s="39">
        <f t="shared" si="2"/>
        <v>9600</v>
      </c>
      <c r="G14" s="50">
        <v>7000</v>
      </c>
      <c r="H14" s="294">
        <v>7000</v>
      </c>
      <c r="I14" s="363"/>
      <c r="J14" s="1">
        <v>7000</v>
      </c>
    </row>
    <row r="15" spans="1:10" ht="15">
      <c r="A15" s="14" t="s">
        <v>214</v>
      </c>
      <c r="B15" s="14">
        <v>1.5</v>
      </c>
      <c r="C15" s="39">
        <f t="shared" si="0"/>
        <v>27106</v>
      </c>
      <c r="D15" s="39">
        <f t="shared" si="1"/>
        <v>19600</v>
      </c>
      <c r="E15" s="39">
        <v>9406</v>
      </c>
      <c r="F15" s="39">
        <f t="shared" si="2"/>
        <v>9600</v>
      </c>
      <c r="G15" s="50">
        <v>17700</v>
      </c>
      <c r="H15" s="294">
        <v>10000</v>
      </c>
      <c r="I15" s="363"/>
      <c r="J15" s="1">
        <v>10000</v>
      </c>
    </row>
    <row r="16" spans="1:10" ht="15">
      <c r="A16" s="14" t="s">
        <v>215</v>
      </c>
      <c r="B16" s="14">
        <v>1.5</v>
      </c>
      <c r="C16" s="39">
        <f t="shared" si="0"/>
        <v>41907</v>
      </c>
      <c r="D16" s="39">
        <f t="shared" si="1"/>
        <v>39600</v>
      </c>
      <c r="E16" s="39">
        <v>9407</v>
      </c>
      <c r="F16" s="39">
        <f t="shared" si="2"/>
        <v>9600</v>
      </c>
      <c r="G16" s="50">
        <v>32500</v>
      </c>
      <c r="H16" s="294">
        <v>30000</v>
      </c>
      <c r="I16" s="363"/>
      <c r="J16" s="1">
        <v>20000</v>
      </c>
    </row>
    <row r="17" spans="1:10" ht="15">
      <c r="A17" s="14" t="s">
        <v>216</v>
      </c>
      <c r="B17" s="14">
        <v>1</v>
      </c>
      <c r="C17" s="39">
        <f t="shared" si="0"/>
        <v>14271</v>
      </c>
      <c r="D17" s="39">
        <f t="shared" si="1"/>
        <v>13400</v>
      </c>
      <c r="E17" s="39">
        <v>6271</v>
      </c>
      <c r="F17" s="39">
        <f t="shared" si="2"/>
        <v>6400</v>
      </c>
      <c r="G17" s="50">
        <v>8000</v>
      </c>
      <c r="H17" s="294">
        <v>7000</v>
      </c>
      <c r="I17" s="363"/>
      <c r="J17" s="1">
        <v>7000</v>
      </c>
    </row>
    <row r="18" spans="1:10" ht="15">
      <c r="A18" s="14" t="s">
        <v>217</v>
      </c>
      <c r="B18" s="14">
        <v>1</v>
      </c>
      <c r="C18" s="39">
        <f t="shared" si="0"/>
        <v>13271</v>
      </c>
      <c r="D18" s="39">
        <f t="shared" si="1"/>
        <v>43400</v>
      </c>
      <c r="E18" s="39">
        <v>6271</v>
      </c>
      <c r="F18" s="39">
        <f t="shared" si="2"/>
        <v>6400</v>
      </c>
      <c r="G18" s="50">
        <v>7000</v>
      </c>
      <c r="H18" s="294">
        <v>37000</v>
      </c>
      <c r="I18" s="363"/>
      <c r="J18" s="1">
        <v>7000</v>
      </c>
    </row>
    <row r="19" spans="1:10" ht="15">
      <c r="A19" s="14" t="s">
        <v>218</v>
      </c>
      <c r="B19" s="14">
        <v>1</v>
      </c>
      <c r="C19" s="39">
        <f t="shared" si="0"/>
        <v>13271</v>
      </c>
      <c r="D19" s="39">
        <f t="shared" si="1"/>
        <v>13400</v>
      </c>
      <c r="E19" s="39">
        <v>6271</v>
      </c>
      <c r="F19" s="39">
        <f t="shared" si="2"/>
        <v>6400</v>
      </c>
      <c r="G19" s="50">
        <v>7000</v>
      </c>
      <c r="H19" s="294">
        <v>7000</v>
      </c>
      <c r="I19" s="363"/>
      <c r="J19" s="1">
        <v>7000</v>
      </c>
    </row>
    <row r="20" spans="1:10" ht="15">
      <c r="A20" s="14" t="s">
        <v>219</v>
      </c>
      <c r="B20" s="14">
        <v>1.5</v>
      </c>
      <c r="C20" s="39">
        <f t="shared" si="0"/>
        <v>29407</v>
      </c>
      <c r="D20" s="39">
        <f t="shared" si="1"/>
        <v>69600</v>
      </c>
      <c r="E20" s="40">
        <v>9407</v>
      </c>
      <c r="F20" s="39">
        <f t="shared" si="2"/>
        <v>9600</v>
      </c>
      <c r="G20" s="50">
        <v>20000</v>
      </c>
      <c r="H20" s="294">
        <v>60000</v>
      </c>
      <c r="I20" s="363"/>
      <c r="J20" s="1">
        <v>10000</v>
      </c>
    </row>
    <row r="21" spans="1:10" ht="15">
      <c r="A21" s="14" t="s">
        <v>307</v>
      </c>
      <c r="B21" s="14"/>
      <c r="C21" s="39">
        <f t="shared" si="0"/>
        <v>12000</v>
      </c>
      <c r="D21" s="39">
        <f t="shared" si="1"/>
        <v>12000</v>
      </c>
      <c r="E21" s="40"/>
      <c r="F21" s="14"/>
      <c r="G21" s="50">
        <v>12000</v>
      </c>
      <c r="H21" s="294">
        <v>12000</v>
      </c>
      <c r="I21" s="363"/>
      <c r="J21" s="1">
        <v>12000</v>
      </c>
    </row>
    <row r="22" spans="1:9" ht="15">
      <c r="A22" s="14"/>
      <c r="B22" s="14"/>
      <c r="C22" s="39"/>
      <c r="D22" s="40"/>
      <c r="E22" s="40"/>
      <c r="F22" s="14"/>
      <c r="G22" s="50"/>
      <c r="H22" s="294"/>
      <c r="I22" s="363"/>
    </row>
    <row r="23" spans="1:10" ht="15.75">
      <c r="A23" s="41" t="s">
        <v>316</v>
      </c>
      <c r="B23" s="41">
        <f>SUM(B11:B22)</f>
        <v>36</v>
      </c>
      <c r="C23" s="41">
        <f>SUM(C11:C22)</f>
        <v>527173</v>
      </c>
      <c r="D23" s="41">
        <f>SUM(D11:D22)</f>
        <v>662400</v>
      </c>
      <c r="E23" s="41">
        <f>SUM(E11:E21)</f>
        <v>222621</v>
      </c>
      <c r="F23" s="41">
        <f>SUM(F11:F22)</f>
        <v>230400</v>
      </c>
      <c r="G23" s="51">
        <f>SUM(G11:G21)</f>
        <v>304552</v>
      </c>
      <c r="H23" s="41">
        <f>SUM(H11:H22)</f>
        <v>432000</v>
      </c>
      <c r="I23" s="64"/>
      <c r="J23" s="1">
        <v>257000</v>
      </c>
    </row>
    <row r="25" spans="1:9" ht="12.75">
      <c r="A25" s="2"/>
      <c r="B25" s="2"/>
      <c r="C25" s="2"/>
      <c r="H25" s="49"/>
      <c r="I25" s="49"/>
    </row>
    <row r="27" spans="1:9" s="5" customFormat="1" ht="15">
      <c r="A27" s="144" t="s">
        <v>579</v>
      </c>
      <c r="B27" s="144"/>
      <c r="C27" s="144"/>
      <c r="D27" s="144"/>
      <c r="E27" s="144"/>
      <c r="F27" s="144" t="s">
        <v>23</v>
      </c>
      <c r="G27" s="144"/>
      <c r="H27" s="144"/>
      <c r="I27" s="144"/>
    </row>
    <row r="28" spans="1:9" s="5" customFormat="1" ht="15">
      <c r="A28" s="144" t="s">
        <v>577</v>
      </c>
      <c r="B28" s="144"/>
      <c r="C28" s="144"/>
      <c r="D28" s="144"/>
      <c r="E28" s="144"/>
      <c r="F28" s="144"/>
      <c r="G28" s="144" t="s">
        <v>24</v>
      </c>
      <c r="H28" s="144"/>
      <c r="I28" s="144"/>
    </row>
    <row r="29" spans="1:4" s="5" customFormat="1" ht="15">
      <c r="A29" s="1"/>
      <c r="B29" s="1"/>
      <c r="C29" s="1"/>
      <c r="D29" s="1"/>
    </row>
  </sheetData>
  <sheetProtection/>
  <mergeCells count="13">
    <mergeCell ref="E6:F6"/>
    <mergeCell ref="C6:D6"/>
    <mergeCell ref="G6:H6"/>
    <mergeCell ref="A1:H1"/>
    <mergeCell ref="A4:H4"/>
    <mergeCell ref="A6:A9"/>
    <mergeCell ref="C7:C9"/>
    <mergeCell ref="E7:E9"/>
    <mergeCell ref="A3:H3"/>
    <mergeCell ref="F7:F9"/>
    <mergeCell ref="H7:H9"/>
    <mergeCell ref="D7:D9"/>
    <mergeCell ref="G7:G9"/>
  </mergeCells>
  <printOptions horizontalCentered="1" verticalCentered="1"/>
  <pageMargins left="0.27" right="0.29" top="0.76" bottom="0.84" header="0.17" footer="0.15"/>
  <pageSetup horizontalDpi="600" verticalDpi="600" orientation="landscape" paperSize="9" r:id="rId1"/>
  <headerFooter alignWithMargins="0">
    <oddHeader>&amp;R&amp;P</oddHead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PageLayoutView="0" workbookViewId="0" topLeftCell="B1">
      <selection activeCell="B6" sqref="B6:D6"/>
    </sheetView>
  </sheetViews>
  <sheetFormatPr defaultColWidth="9.140625" defaultRowHeight="12"/>
  <cols>
    <col min="1" max="1" width="3.28125" style="1" customWidth="1"/>
    <col min="2" max="2" width="20.28125" style="1" customWidth="1"/>
    <col min="3" max="3" width="76.140625" style="1" customWidth="1"/>
    <col min="4" max="4" width="24.7109375" style="1" customWidth="1"/>
    <col min="5" max="5" width="0" style="1" hidden="1" customWidth="1"/>
    <col min="6" max="16384" width="9.28125" style="1" customWidth="1"/>
  </cols>
  <sheetData>
    <row r="2" ht="14.25">
      <c r="D2" s="320" t="s">
        <v>117</v>
      </c>
    </row>
    <row r="3" spans="2:4" ht="20.25">
      <c r="B3" s="389" t="s">
        <v>224</v>
      </c>
      <c r="C3" s="389"/>
      <c r="D3" s="389"/>
    </row>
    <row r="4" spans="2:3" ht="20.25">
      <c r="B4" s="186"/>
      <c r="C4" s="186"/>
    </row>
    <row r="5" spans="2:4" ht="18.75">
      <c r="B5" s="390" t="s">
        <v>107</v>
      </c>
      <c r="C5" s="390"/>
      <c r="D5" s="390"/>
    </row>
    <row r="6" spans="2:4" ht="18" customHeight="1">
      <c r="B6" s="382" t="s">
        <v>611</v>
      </c>
      <c r="C6" s="382"/>
      <c r="D6" s="382"/>
    </row>
    <row r="7" spans="2:4" ht="18" customHeight="1">
      <c r="B7" s="321"/>
      <c r="C7" s="321"/>
      <c r="D7" s="321"/>
    </row>
    <row r="8" spans="2:3" ht="18" customHeight="1" thickBot="1">
      <c r="B8" s="184"/>
      <c r="C8" s="184"/>
    </row>
    <row r="9" spans="2:5" ht="21.75" customHeight="1" thickBot="1">
      <c r="B9" s="383"/>
      <c r="C9" s="384"/>
      <c r="D9" s="328" t="s">
        <v>377</v>
      </c>
      <c r="E9" s="1" t="s">
        <v>376</v>
      </c>
    </row>
    <row r="10" spans="2:4" ht="21.75" customHeight="1" thickBot="1">
      <c r="B10" s="394" t="s">
        <v>111</v>
      </c>
      <c r="C10" s="381"/>
      <c r="D10" s="296">
        <f>D11+D12+D13+D14+D15+D16+D17</f>
        <v>36500</v>
      </c>
    </row>
    <row r="11" spans="2:5" ht="21.75" customHeight="1">
      <c r="B11" s="336" t="s">
        <v>77</v>
      </c>
      <c r="C11" s="332" t="s">
        <v>109</v>
      </c>
      <c r="D11" s="326">
        <v>10000</v>
      </c>
      <c r="E11" s="1">
        <v>5494</v>
      </c>
    </row>
    <row r="12" spans="2:5" ht="21.75" customHeight="1">
      <c r="B12" s="337" t="s">
        <v>77</v>
      </c>
      <c r="C12" s="366" t="s">
        <v>618</v>
      </c>
      <c r="D12" s="329">
        <v>15000</v>
      </c>
      <c r="E12" s="1">
        <v>1948</v>
      </c>
    </row>
    <row r="13" spans="2:5" ht="21.75" customHeight="1">
      <c r="B13" s="337" t="s">
        <v>77</v>
      </c>
      <c r="C13" s="335" t="s">
        <v>113</v>
      </c>
      <c r="D13" s="329">
        <v>3500</v>
      </c>
      <c r="E13" s="1">
        <v>2000</v>
      </c>
    </row>
    <row r="14" spans="2:5" ht="21.75" customHeight="1">
      <c r="B14" s="337" t="s">
        <v>77</v>
      </c>
      <c r="C14" s="335" t="s">
        <v>617</v>
      </c>
      <c r="D14" s="329">
        <v>2000</v>
      </c>
      <c r="E14" s="1">
        <v>1834</v>
      </c>
    </row>
    <row r="15" spans="2:5" ht="21.75" customHeight="1">
      <c r="B15" s="337" t="s">
        <v>77</v>
      </c>
      <c r="C15" s="335" t="s">
        <v>112</v>
      </c>
      <c r="D15" s="329">
        <v>2000</v>
      </c>
      <c r="E15" s="1">
        <v>1404</v>
      </c>
    </row>
    <row r="16" spans="2:5" ht="21.75" customHeight="1">
      <c r="B16" s="337" t="s">
        <v>77</v>
      </c>
      <c r="C16" s="335" t="s">
        <v>114</v>
      </c>
      <c r="D16" s="329">
        <v>2000</v>
      </c>
      <c r="E16" s="1">
        <v>400</v>
      </c>
    </row>
    <row r="17" spans="2:5" ht="21.75" customHeight="1">
      <c r="B17" s="337" t="s">
        <v>77</v>
      </c>
      <c r="C17" s="335" t="s">
        <v>115</v>
      </c>
      <c r="D17" s="329">
        <v>2000</v>
      </c>
      <c r="E17" s="1">
        <v>1200</v>
      </c>
    </row>
    <row r="18" spans="2:4" ht="21.75" customHeight="1">
      <c r="B18" s="322" t="s">
        <v>118</v>
      </c>
      <c r="C18" s="323"/>
      <c r="D18" s="327">
        <f>D19+D20+D21+D22+D23+D24+D25</f>
        <v>106120</v>
      </c>
    </row>
    <row r="19" spans="2:5" ht="21.75" customHeight="1">
      <c r="B19" s="333" t="s">
        <v>77</v>
      </c>
      <c r="C19" s="331" t="s">
        <v>110</v>
      </c>
      <c r="D19" s="297">
        <v>43500</v>
      </c>
      <c r="E19" s="1">
        <v>21255</v>
      </c>
    </row>
    <row r="20" spans="2:4" ht="21.75" customHeight="1">
      <c r="B20" s="334" t="s">
        <v>77</v>
      </c>
      <c r="C20" s="293" t="s">
        <v>343</v>
      </c>
      <c r="D20" s="299">
        <v>9000</v>
      </c>
    </row>
    <row r="21" spans="2:4" ht="21.75" customHeight="1">
      <c r="B21" s="334" t="s">
        <v>77</v>
      </c>
      <c r="C21" s="293" t="s">
        <v>344</v>
      </c>
      <c r="D21" s="299">
        <v>10000</v>
      </c>
    </row>
    <row r="22" spans="2:4" ht="21.75" customHeight="1">
      <c r="B22" s="334" t="s">
        <v>77</v>
      </c>
      <c r="C22" s="293" t="s">
        <v>345</v>
      </c>
      <c r="D22" s="299">
        <v>7000</v>
      </c>
    </row>
    <row r="23" spans="2:4" ht="21.75" customHeight="1">
      <c r="B23" s="334" t="s">
        <v>77</v>
      </c>
      <c r="C23" s="293" t="s">
        <v>346</v>
      </c>
      <c r="D23" s="299">
        <v>8760</v>
      </c>
    </row>
    <row r="24" spans="2:4" ht="21.75" customHeight="1">
      <c r="B24" s="334" t="s">
        <v>77</v>
      </c>
      <c r="C24" s="293" t="s">
        <v>347</v>
      </c>
      <c r="D24" s="299">
        <v>19530</v>
      </c>
    </row>
    <row r="25" spans="2:4" ht="21.75" customHeight="1" thickBot="1">
      <c r="B25" s="334" t="s">
        <v>77</v>
      </c>
      <c r="C25" s="330" t="s">
        <v>348</v>
      </c>
      <c r="D25" s="299">
        <v>8330</v>
      </c>
    </row>
    <row r="26" spans="2:4" ht="21.75" customHeight="1" thickBot="1">
      <c r="B26" s="324" t="s">
        <v>309</v>
      </c>
      <c r="C26" s="325"/>
      <c r="D26" s="317">
        <f>D10+D18</f>
        <v>142620</v>
      </c>
    </row>
    <row r="27" spans="2:4" s="63" customFormat="1" ht="15.75" hidden="1">
      <c r="B27" s="65"/>
      <c r="C27" s="278" t="s">
        <v>63</v>
      </c>
      <c r="D27" s="279" t="e">
        <f>#REF!+D18+D20+D21+D22+D23+D24+D25</f>
        <v>#REF!</v>
      </c>
    </row>
    <row r="28" spans="2:4" s="63" customFormat="1" ht="15.75" hidden="1">
      <c r="B28" s="65"/>
      <c r="C28" s="271" t="s">
        <v>64</v>
      </c>
      <c r="D28" s="272" t="e">
        <f>D26-D27</f>
        <v>#REF!</v>
      </c>
    </row>
    <row r="29" spans="2:3" s="29" customFormat="1" ht="15.75">
      <c r="B29" s="64"/>
      <c r="C29" s="65"/>
    </row>
    <row r="30" spans="2:3" s="29" customFormat="1" ht="15.75">
      <c r="B30" s="64"/>
      <c r="C30" s="65"/>
    </row>
    <row r="31" spans="2:3" s="29" customFormat="1" ht="15.75">
      <c r="B31" s="64"/>
      <c r="C31" s="65"/>
    </row>
    <row r="32" spans="3:5" ht="12.75">
      <c r="C32" s="338" t="s">
        <v>75</v>
      </c>
      <c r="E32" s="144"/>
    </row>
    <row r="33" spans="3:5" ht="12.75">
      <c r="C33" s="338" t="s">
        <v>133</v>
      </c>
      <c r="E33" s="144"/>
    </row>
    <row r="34" ht="12.75">
      <c r="C34" s="338"/>
    </row>
    <row r="35" ht="15.75">
      <c r="B35" s="48"/>
    </row>
    <row r="36" ht="15.75">
      <c r="B36" s="48"/>
    </row>
    <row r="37" ht="15.75">
      <c r="B37" s="48"/>
    </row>
    <row r="38" ht="15.75">
      <c r="B38" s="48"/>
    </row>
    <row r="39" ht="15.75">
      <c r="B39" s="48"/>
    </row>
    <row r="40" ht="15.75">
      <c r="B40" s="48"/>
    </row>
  </sheetData>
  <sheetProtection/>
  <mergeCells count="5">
    <mergeCell ref="B10:C10"/>
    <mergeCell ref="B3:D3"/>
    <mergeCell ref="B5:D5"/>
    <mergeCell ref="B6:D6"/>
    <mergeCell ref="B9:C9"/>
  </mergeCells>
  <printOptions/>
  <pageMargins left="0.16" right="0.22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9">
      <selection activeCell="A39" sqref="A39"/>
    </sheetView>
  </sheetViews>
  <sheetFormatPr defaultColWidth="9.140625" defaultRowHeight="12"/>
  <cols>
    <col min="1" max="1" width="72.00390625" style="0" customWidth="1"/>
    <col min="2" max="2" width="18.7109375" style="0" customWidth="1"/>
    <col min="3" max="3" width="23.421875" style="0" customWidth="1"/>
    <col min="4" max="4" width="0" style="0" hidden="1" customWidth="1"/>
  </cols>
  <sheetData>
    <row r="1" spans="1:4" ht="14.25">
      <c r="A1" s="385" t="s">
        <v>318</v>
      </c>
      <c r="B1" s="385"/>
      <c r="C1" s="385"/>
      <c r="D1" s="19"/>
    </row>
    <row r="2" spans="1:4" ht="15">
      <c r="A2" s="5"/>
      <c r="B2" s="5"/>
      <c r="C2" s="5"/>
      <c r="D2" s="6"/>
    </row>
    <row r="3" spans="1:4" ht="15">
      <c r="A3" s="5"/>
      <c r="B3" s="5"/>
      <c r="C3" s="171" t="s">
        <v>521</v>
      </c>
      <c r="D3" s="5"/>
    </row>
    <row r="4" spans="1:4" ht="15">
      <c r="A4" s="5"/>
      <c r="B4" s="5"/>
      <c r="C4" s="5"/>
      <c r="D4" s="5"/>
    </row>
    <row r="5" spans="1:3" ht="12.75">
      <c r="A5" s="395" t="s">
        <v>370</v>
      </c>
      <c r="B5" s="395"/>
      <c r="C5" s="395"/>
    </row>
    <row r="6" spans="1:2" ht="12" thickBot="1">
      <c r="A6" s="45"/>
      <c r="B6" s="45"/>
    </row>
    <row r="7" spans="1:4" ht="46.5" customHeight="1">
      <c r="A7" s="46" t="s">
        <v>331</v>
      </c>
      <c r="B7" s="252" t="s">
        <v>27</v>
      </c>
      <c r="C7" s="386" t="s">
        <v>369</v>
      </c>
      <c r="D7" s="356">
        <v>2013</v>
      </c>
    </row>
    <row r="8" spans="1:3" ht="12" customHeight="1" thickBot="1">
      <c r="A8" s="47"/>
      <c r="B8" s="253" t="s">
        <v>371</v>
      </c>
      <c r="C8" s="380"/>
    </row>
    <row r="9" spans="1:3" ht="13.5" thickBot="1">
      <c r="A9" s="196" t="s">
        <v>323</v>
      </c>
      <c r="B9" s="192">
        <f>B10+B11+B12</f>
        <v>11982</v>
      </c>
      <c r="C9" s="192">
        <f>C10+C11+C12</f>
        <v>5321</v>
      </c>
    </row>
    <row r="10" spans="1:4" ht="12.75">
      <c r="A10" s="197" t="s">
        <v>619</v>
      </c>
      <c r="B10" s="282">
        <v>2087</v>
      </c>
      <c r="C10" s="282">
        <v>2000</v>
      </c>
      <c r="D10" s="358">
        <v>5000</v>
      </c>
    </row>
    <row r="11" spans="1:4" ht="12.75">
      <c r="A11" s="198" t="s">
        <v>620</v>
      </c>
      <c r="B11" s="284">
        <v>2214</v>
      </c>
      <c r="C11" s="284">
        <v>2500</v>
      </c>
      <c r="D11">
        <v>2500</v>
      </c>
    </row>
    <row r="12" spans="1:4" ht="13.5" thickBot="1">
      <c r="A12" s="199" t="s">
        <v>356</v>
      </c>
      <c r="B12" s="285">
        <v>7681</v>
      </c>
      <c r="C12" s="285">
        <v>821</v>
      </c>
      <c r="D12">
        <v>1454</v>
      </c>
    </row>
    <row r="13" spans="1:3" ht="13.5" thickBot="1">
      <c r="A13" s="196" t="s">
        <v>324</v>
      </c>
      <c r="B13" s="192">
        <f>B14+B19+B26+B20+B21+B22+B23+B25+B24</f>
        <v>15029</v>
      </c>
      <c r="C13" s="192">
        <f>C14+C19+C26+C20+C21+C22+C23+C25+C24</f>
        <v>40000</v>
      </c>
    </row>
    <row r="14" spans="1:3" ht="12.75">
      <c r="A14" s="198" t="s">
        <v>586</v>
      </c>
      <c r="B14" s="283"/>
      <c r="C14" s="284">
        <v>7000</v>
      </c>
    </row>
    <row r="15" spans="1:3" ht="12.75" hidden="1">
      <c r="A15" s="198" t="s">
        <v>325</v>
      </c>
      <c r="B15" s="283"/>
      <c r="C15" s="284"/>
    </row>
    <row r="16" spans="1:3" ht="12.75" hidden="1">
      <c r="A16" s="198" t="s">
        <v>326</v>
      </c>
      <c r="B16" s="283"/>
      <c r="C16" s="284"/>
    </row>
    <row r="17" spans="1:3" ht="12.75" hidden="1">
      <c r="A17" s="198" t="s">
        <v>571</v>
      </c>
      <c r="B17" s="283"/>
      <c r="C17" s="284"/>
    </row>
    <row r="18" spans="1:3" ht="12.75" hidden="1">
      <c r="A18" s="198" t="s">
        <v>572</v>
      </c>
      <c r="B18" s="283"/>
      <c r="C18" s="284"/>
    </row>
    <row r="19" spans="1:4" ht="12.75">
      <c r="A19" s="198" t="s">
        <v>581</v>
      </c>
      <c r="B19" s="284">
        <v>3039</v>
      </c>
      <c r="C19" s="284">
        <v>3000</v>
      </c>
      <c r="D19">
        <v>1500</v>
      </c>
    </row>
    <row r="20" spans="1:3" ht="12.75">
      <c r="A20" s="198" t="s">
        <v>621</v>
      </c>
      <c r="B20" s="284">
        <v>1235</v>
      </c>
      <c r="C20" s="284"/>
    </row>
    <row r="21" spans="1:3" ht="12.75">
      <c r="A21" s="198" t="s">
        <v>66</v>
      </c>
      <c r="B21" s="284"/>
      <c r="C21" s="284"/>
    </row>
    <row r="22" spans="1:3" ht="12.75">
      <c r="A22" s="198" t="s">
        <v>373</v>
      </c>
      <c r="B22" s="284">
        <v>1998</v>
      </c>
      <c r="C22" s="284"/>
    </row>
    <row r="23" spans="1:3" ht="12.75">
      <c r="A23" s="198" t="s">
        <v>622</v>
      </c>
      <c r="B23" s="284">
        <v>5538</v>
      </c>
      <c r="C23" s="284">
        <v>5000</v>
      </c>
    </row>
    <row r="24" spans="1:3" ht="12.75">
      <c r="A24" s="198" t="s">
        <v>623</v>
      </c>
      <c r="B24" s="284"/>
      <c r="C24" s="284">
        <v>25000</v>
      </c>
    </row>
    <row r="25" spans="1:3" ht="12.75">
      <c r="A25" s="198" t="s">
        <v>374</v>
      </c>
      <c r="B25" s="284">
        <v>3000</v>
      </c>
      <c r="C25" s="284"/>
    </row>
    <row r="26" spans="1:7" ht="13.5" thickBot="1">
      <c r="A26" s="273" t="s">
        <v>65</v>
      </c>
      <c r="B26" s="286">
        <v>219</v>
      </c>
      <c r="C26" s="286"/>
      <c r="G26" s="365"/>
    </row>
    <row r="27" spans="1:3" ht="13.5" thickBot="1">
      <c r="A27" s="196" t="s">
        <v>327</v>
      </c>
      <c r="B27" s="192">
        <f>B28+B29+B30+B31+B32+B33+B34+B35+B36+B37+B38+B39</f>
        <v>76823</v>
      </c>
      <c r="C27" s="192">
        <f>C28+C29+C30+C31+C32+C33+C34+C35+C36+C37+C38+C39</f>
        <v>103500</v>
      </c>
    </row>
    <row r="28" spans="1:4" ht="12.75">
      <c r="A28" s="250" t="s">
        <v>328</v>
      </c>
      <c r="B28" s="287">
        <v>2955</v>
      </c>
      <c r="C28" s="288">
        <v>5000</v>
      </c>
      <c r="D28">
        <v>3000</v>
      </c>
    </row>
    <row r="29" spans="1:4" ht="12.75">
      <c r="A29" s="198" t="s">
        <v>592</v>
      </c>
      <c r="B29" s="283">
        <v>18000</v>
      </c>
      <c r="C29" s="284">
        <v>30000</v>
      </c>
      <c r="D29">
        <v>30000</v>
      </c>
    </row>
    <row r="30" spans="1:4" ht="12.75">
      <c r="A30" s="198" t="s">
        <v>593</v>
      </c>
      <c r="B30" s="283">
        <v>0</v>
      </c>
      <c r="C30" s="284"/>
      <c r="D30">
        <v>32000</v>
      </c>
    </row>
    <row r="31" spans="1:3" ht="12.75">
      <c r="A31" s="198" t="s">
        <v>329</v>
      </c>
      <c r="B31" s="283">
        <v>0</v>
      </c>
      <c r="C31" s="284"/>
    </row>
    <row r="32" spans="1:4" ht="12.75">
      <c r="A32" s="198" t="s">
        <v>330</v>
      </c>
      <c r="B32" s="283">
        <v>25000</v>
      </c>
      <c r="C32" s="284">
        <v>30000</v>
      </c>
      <c r="D32">
        <v>25000</v>
      </c>
    </row>
    <row r="33" spans="1:4" ht="12.75">
      <c r="A33" s="198" t="s">
        <v>4</v>
      </c>
      <c r="B33" s="283">
        <v>3000</v>
      </c>
      <c r="C33" s="284">
        <v>5000</v>
      </c>
      <c r="D33">
        <v>3000</v>
      </c>
    </row>
    <row r="34" spans="1:4" ht="12.75">
      <c r="A34" s="198" t="s">
        <v>5</v>
      </c>
      <c r="B34" s="283">
        <v>7000</v>
      </c>
      <c r="C34" s="284">
        <v>10000</v>
      </c>
      <c r="D34">
        <v>5000</v>
      </c>
    </row>
    <row r="35" spans="1:3" ht="12.75">
      <c r="A35" s="198" t="s">
        <v>28</v>
      </c>
      <c r="B35" s="283">
        <v>0</v>
      </c>
      <c r="C35" s="284">
        <v>5000</v>
      </c>
    </row>
    <row r="36" spans="1:3" ht="12.75">
      <c r="A36" s="198" t="s">
        <v>29</v>
      </c>
      <c r="B36" s="283">
        <v>400</v>
      </c>
      <c r="C36" s="284"/>
    </row>
    <row r="37" spans="1:4" ht="15" customHeight="1">
      <c r="A37" s="198" t="s">
        <v>624</v>
      </c>
      <c r="B37" s="283">
        <v>5000</v>
      </c>
      <c r="C37" s="284">
        <v>5000</v>
      </c>
      <c r="D37">
        <v>5000</v>
      </c>
    </row>
    <row r="38" spans="1:4" ht="15" customHeight="1">
      <c r="A38" s="197" t="s">
        <v>625</v>
      </c>
      <c r="B38" s="281">
        <v>15000</v>
      </c>
      <c r="C38" s="284">
        <v>10000</v>
      </c>
      <c r="D38">
        <v>10000</v>
      </c>
    </row>
    <row r="39" spans="1:3" ht="15" customHeight="1" thickBot="1">
      <c r="A39" s="251" t="s">
        <v>372</v>
      </c>
      <c r="B39" s="289">
        <v>468</v>
      </c>
      <c r="C39" s="286">
        <v>3500</v>
      </c>
    </row>
    <row r="40" spans="1:3" ht="13.5" thickBot="1">
      <c r="A40" s="196" t="s">
        <v>332</v>
      </c>
      <c r="B40" s="192">
        <f>B41+B42+B43+B44+B48+B49+B50+B51+B52+B55+B56+B45+B46+B53+B54</f>
        <v>313690</v>
      </c>
      <c r="C40" s="192">
        <f>C41+C42+C43+C44+C48+C49+C50+C51+C52+C55+C56+C45+C46+C53+C54</f>
        <v>421129</v>
      </c>
    </row>
    <row r="41" spans="1:4" ht="12.75">
      <c r="A41" s="249" t="s">
        <v>594</v>
      </c>
      <c r="B41" s="288">
        <v>120000</v>
      </c>
      <c r="C41" s="288">
        <v>200000</v>
      </c>
      <c r="D41">
        <v>200000</v>
      </c>
    </row>
    <row r="42" spans="1:4" ht="12.75">
      <c r="A42" s="194" t="s">
        <v>10</v>
      </c>
      <c r="B42" s="282">
        <v>16550</v>
      </c>
      <c r="C42" s="284">
        <v>20000</v>
      </c>
      <c r="D42">
        <v>18900</v>
      </c>
    </row>
    <row r="43" spans="1:4" ht="12.75">
      <c r="A43" s="194" t="s">
        <v>13</v>
      </c>
      <c r="B43" s="284"/>
      <c r="C43" s="284"/>
      <c r="D43">
        <v>10000</v>
      </c>
    </row>
    <row r="44" spans="1:4" ht="12.75">
      <c r="A44" s="194" t="s">
        <v>25</v>
      </c>
      <c r="B44" s="284">
        <v>11170</v>
      </c>
      <c r="C44" s="284">
        <v>10000</v>
      </c>
      <c r="D44">
        <v>10000</v>
      </c>
    </row>
    <row r="45" spans="1:4" ht="12.75">
      <c r="A45" s="194" t="s">
        <v>26</v>
      </c>
      <c r="B45" s="284">
        <v>10000</v>
      </c>
      <c r="C45" s="284">
        <v>10000</v>
      </c>
      <c r="D45">
        <v>10000</v>
      </c>
    </row>
    <row r="46" spans="1:4" ht="12.75">
      <c r="A46" s="194" t="s">
        <v>30</v>
      </c>
      <c r="B46" s="284">
        <v>10000</v>
      </c>
      <c r="C46" s="284">
        <v>10000</v>
      </c>
      <c r="D46">
        <v>10000</v>
      </c>
    </row>
    <row r="47" spans="1:3" ht="12.75" hidden="1">
      <c r="A47" s="194" t="s">
        <v>31</v>
      </c>
      <c r="B47" s="284"/>
      <c r="C47" s="284"/>
    </row>
    <row r="48" spans="1:4" ht="12.75">
      <c r="A48" s="194" t="s">
        <v>32</v>
      </c>
      <c r="B48" s="284">
        <v>6840</v>
      </c>
      <c r="C48" s="284">
        <v>5755</v>
      </c>
      <c r="D48">
        <v>14084</v>
      </c>
    </row>
    <row r="49" spans="1:4" ht="12.75">
      <c r="A49" s="195" t="s">
        <v>33</v>
      </c>
      <c r="B49" s="284">
        <v>2265</v>
      </c>
      <c r="C49" s="284">
        <v>2500</v>
      </c>
      <c r="D49">
        <v>13340</v>
      </c>
    </row>
    <row r="50" spans="1:4" ht="12.75">
      <c r="A50" s="194" t="s">
        <v>142</v>
      </c>
      <c r="B50" s="284">
        <v>705</v>
      </c>
      <c r="C50" s="284">
        <v>14400</v>
      </c>
      <c r="D50">
        <v>10520</v>
      </c>
    </row>
    <row r="51" spans="1:4" ht="12.75">
      <c r="A51" s="193" t="s">
        <v>34</v>
      </c>
      <c r="B51" s="290">
        <v>2571</v>
      </c>
      <c r="C51" s="290">
        <v>8000</v>
      </c>
      <c r="D51">
        <v>2260</v>
      </c>
    </row>
    <row r="52" spans="1:4" ht="12.75">
      <c r="A52" s="194" t="s">
        <v>35</v>
      </c>
      <c r="B52" s="284">
        <v>2209</v>
      </c>
      <c r="C52" s="284">
        <v>8660</v>
      </c>
      <c r="D52">
        <v>11219</v>
      </c>
    </row>
    <row r="53" spans="1:4" ht="12.75">
      <c r="A53" s="194" t="s">
        <v>60</v>
      </c>
      <c r="B53" s="284">
        <v>3700</v>
      </c>
      <c r="C53" s="284">
        <v>12000</v>
      </c>
      <c r="D53">
        <v>3000</v>
      </c>
    </row>
    <row r="54" spans="1:4" ht="12.75">
      <c r="A54" s="195" t="s">
        <v>626</v>
      </c>
      <c r="B54" s="284">
        <v>23220</v>
      </c>
      <c r="C54" s="284">
        <v>19214</v>
      </c>
      <c r="D54">
        <v>15843</v>
      </c>
    </row>
    <row r="55" spans="1:4" ht="12.75">
      <c r="A55" s="195" t="s">
        <v>61</v>
      </c>
      <c r="B55" s="284">
        <v>37117</v>
      </c>
      <c r="C55" s="284">
        <v>30600</v>
      </c>
      <c r="D55">
        <v>5000</v>
      </c>
    </row>
    <row r="56" spans="1:4" ht="13.5" thickBot="1">
      <c r="A56" s="254" t="s">
        <v>62</v>
      </c>
      <c r="B56" s="286">
        <v>67343</v>
      </c>
      <c r="C56" s="286">
        <v>70000</v>
      </c>
      <c r="D56">
        <v>75107</v>
      </c>
    </row>
    <row r="57" spans="1:4" ht="13.5" thickBot="1">
      <c r="A57" s="196" t="s">
        <v>595</v>
      </c>
      <c r="B57" s="192">
        <v>806819</v>
      </c>
      <c r="C57" s="248">
        <v>1255495</v>
      </c>
      <c r="D57">
        <v>1908000</v>
      </c>
    </row>
    <row r="58" spans="1:3" ht="13.5" thickBot="1">
      <c r="A58" s="200"/>
      <c r="B58" s="200"/>
      <c r="C58" s="195"/>
    </row>
    <row r="59" spans="1:4" s="276" customFormat="1" ht="13.5" thickBot="1">
      <c r="A59" s="274" t="s">
        <v>333</v>
      </c>
      <c r="B59" s="275">
        <f>B9+B13+B27+B40+B57+B58</f>
        <v>1224343</v>
      </c>
      <c r="C59" s="275">
        <f>C9+C13+C27+C40+C57+C58</f>
        <v>1825445</v>
      </c>
      <c r="D59" s="357">
        <f>SUM(D10:D58)</f>
        <v>2440727</v>
      </c>
    </row>
    <row r="60" spans="1:3" ht="15">
      <c r="A60" s="228"/>
      <c r="B60" s="228"/>
      <c r="C60" s="292"/>
    </row>
    <row r="61" spans="1:3" ht="15">
      <c r="A61" s="228"/>
      <c r="B61" s="228"/>
      <c r="C61" s="228"/>
    </row>
    <row r="62" spans="1:3" ht="15">
      <c r="A62" s="228"/>
      <c r="B62" s="228"/>
      <c r="C62" s="228"/>
    </row>
    <row r="63" ht="12.75">
      <c r="C63" s="185"/>
    </row>
    <row r="64" spans="1:4" ht="11.25">
      <c r="A64" t="s">
        <v>73</v>
      </c>
      <c r="B64" s="144" t="s">
        <v>54</v>
      </c>
      <c r="C64" s="144"/>
      <c r="D64" s="144"/>
    </row>
    <row r="65" spans="1:4" ht="11.25">
      <c r="A65" t="s">
        <v>74</v>
      </c>
      <c r="B65" s="144"/>
      <c r="C65" s="144" t="s">
        <v>55</v>
      </c>
      <c r="D65" s="144"/>
    </row>
  </sheetData>
  <sheetProtection/>
  <mergeCells count="3">
    <mergeCell ref="A1:C1"/>
    <mergeCell ref="C7:C8"/>
    <mergeCell ref="A5:C5"/>
  </mergeCells>
  <printOptions/>
  <pageMargins left="0.5" right="0.17" top="0.7" bottom="0.58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49"/>
  <sheetViews>
    <sheetView zoomScale="120" zoomScaleNormal="120" zoomScalePageLayoutView="0" workbookViewId="0" topLeftCell="A1">
      <selection activeCell="G42" sqref="G42"/>
    </sheetView>
  </sheetViews>
  <sheetFormatPr defaultColWidth="9.140625" defaultRowHeight="12"/>
  <cols>
    <col min="1" max="1" width="27.8515625" style="144" customWidth="1"/>
    <col min="2" max="2" width="4.421875" style="144" customWidth="1"/>
    <col min="3" max="3" width="8.421875" style="144" customWidth="1"/>
    <col min="4" max="4" width="8.00390625" style="144" customWidth="1"/>
    <col min="5" max="6" width="8.421875" style="144" customWidth="1"/>
    <col min="7" max="7" width="8.00390625" style="144" customWidth="1"/>
    <col min="8" max="8" width="9.421875" style="144" customWidth="1"/>
    <col min="9" max="9" width="8.7109375" style="144" customWidth="1"/>
    <col min="10" max="10" width="7.7109375" style="144" customWidth="1"/>
    <col min="11" max="11" width="7.28125" style="144" customWidth="1"/>
    <col min="12" max="12" width="8.421875" style="144" customWidth="1"/>
    <col min="13" max="13" width="9.00390625" style="144" customWidth="1"/>
    <col min="14" max="14" width="8.28125" style="144" customWidth="1"/>
    <col min="15" max="15" width="9.28125" style="144" customWidth="1"/>
    <col min="16" max="18" width="8.00390625" style="144" customWidth="1"/>
    <col min="19" max="19" width="8.7109375" style="144" customWidth="1"/>
    <col min="20" max="16384" width="9.28125" style="144" customWidth="1"/>
  </cols>
  <sheetData>
    <row r="2" ht="15.75">
      <c r="A2" s="201" t="s">
        <v>166</v>
      </c>
    </row>
    <row r="3" spans="1:19" ht="18">
      <c r="A3" s="202" t="s">
        <v>150</v>
      </c>
      <c r="B3" s="142"/>
      <c r="C3" s="142"/>
      <c r="D3" s="142"/>
      <c r="E3" s="142"/>
      <c r="F3" s="142"/>
      <c r="G3" s="142"/>
      <c r="H3" s="142"/>
      <c r="I3" s="142"/>
      <c r="J3" s="143"/>
      <c r="K3" s="142"/>
      <c r="L3" s="142"/>
      <c r="M3" s="142"/>
      <c r="N3" s="142"/>
      <c r="O3" s="142"/>
      <c r="P3" s="142"/>
      <c r="Q3" s="203" t="s">
        <v>518</v>
      </c>
      <c r="R3" s="142"/>
      <c r="S3" s="142"/>
    </row>
    <row r="4" spans="1:19" ht="11.25">
      <c r="A4" s="204" t="s">
        <v>444</v>
      </c>
      <c r="B4" s="205" t="s">
        <v>445</v>
      </c>
      <c r="C4" s="206"/>
      <c r="D4" s="206"/>
      <c r="E4" s="206"/>
      <c r="F4" s="208"/>
      <c r="G4" s="206"/>
      <c r="H4" s="207"/>
      <c r="I4" s="206"/>
      <c r="J4" s="207" t="s">
        <v>446</v>
      </c>
      <c r="K4" s="206" t="s">
        <v>447</v>
      </c>
      <c r="L4" s="207" t="s">
        <v>448</v>
      </c>
      <c r="M4" s="206" t="s">
        <v>449</v>
      </c>
      <c r="N4" s="207" t="s">
        <v>450</v>
      </c>
      <c r="O4" s="206" t="s">
        <v>450</v>
      </c>
      <c r="P4" s="207" t="s">
        <v>450</v>
      </c>
      <c r="Q4" s="208" t="s">
        <v>450</v>
      </c>
      <c r="R4" s="208" t="s">
        <v>451</v>
      </c>
      <c r="S4" s="204"/>
    </row>
    <row r="5" spans="1:19" ht="11.25">
      <c r="A5" s="209"/>
      <c r="B5" s="210" t="s">
        <v>452</v>
      </c>
      <c r="C5" s="211" t="s">
        <v>453</v>
      </c>
      <c r="D5" s="211" t="s">
        <v>454</v>
      </c>
      <c r="E5" s="211" t="s">
        <v>455</v>
      </c>
      <c r="F5" s="213" t="s">
        <v>456</v>
      </c>
      <c r="G5" s="211" t="s">
        <v>457</v>
      </c>
      <c r="H5" s="212" t="s">
        <v>458</v>
      </c>
      <c r="I5" s="211" t="s">
        <v>459</v>
      </c>
      <c r="J5" s="212" t="s">
        <v>460</v>
      </c>
      <c r="K5" s="211" t="s">
        <v>461</v>
      </c>
      <c r="L5" s="212" t="s">
        <v>523</v>
      </c>
      <c r="M5" s="211" t="s">
        <v>458</v>
      </c>
      <c r="N5" s="212" t="s">
        <v>53</v>
      </c>
      <c r="O5" s="211" t="s">
        <v>464</v>
      </c>
      <c r="P5" s="212" t="s">
        <v>456</v>
      </c>
      <c r="Q5" s="213" t="s">
        <v>457</v>
      </c>
      <c r="R5" s="213" t="s">
        <v>455</v>
      </c>
      <c r="S5" s="214" t="s">
        <v>153</v>
      </c>
    </row>
    <row r="6" spans="1:19" ht="11.25">
      <c r="A6" s="157" t="s">
        <v>483</v>
      </c>
      <c r="B6" s="157">
        <v>117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>
        <f>SUM(C6:Q6)</f>
        <v>0</v>
      </c>
    </row>
    <row r="7" spans="1:19" ht="11.25">
      <c r="A7" s="157" t="s">
        <v>465</v>
      </c>
      <c r="B7" s="157">
        <v>122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>
        <f>SUM(C7:R7)</f>
        <v>0</v>
      </c>
    </row>
    <row r="8" spans="1:19" ht="11.25">
      <c r="A8" s="157" t="s">
        <v>519</v>
      </c>
      <c r="B8" s="157">
        <v>141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>
        <f>SUM(C8:R8)</f>
        <v>0</v>
      </c>
    </row>
    <row r="9" spans="1:19" ht="11.25">
      <c r="A9" s="215" t="s">
        <v>466</v>
      </c>
      <c r="B9" s="215"/>
      <c r="C9" s="215">
        <f aca="true" t="shared" si="0" ref="C9:S9">SUM(C6:C8)</f>
        <v>0</v>
      </c>
      <c r="D9" s="215">
        <f t="shared" si="0"/>
        <v>0</v>
      </c>
      <c r="E9" s="215">
        <f t="shared" si="0"/>
        <v>0</v>
      </c>
      <c r="F9" s="215">
        <f t="shared" si="0"/>
        <v>0</v>
      </c>
      <c r="G9" s="215">
        <f t="shared" si="0"/>
        <v>0</v>
      </c>
      <c r="H9" s="215">
        <f t="shared" si="0"/>
        <v>0</v>
      </c>
      <c r="I9" s="215">
        <f t="shared" si="0"/>
        <v>0</v>
      </c>
      <c r="J9" s="215">
        <f t="shared" si="0"/>
        <v>0</v>
      </c>
      <c r="K9" s="215">
        <f t="shared" si="0"/>
        <v>0</v>
      </c>
      <c r="L9" s="215">
        <f t="shared" si="0"/>
        <v>0</v>
      </c>
      <c r="M9" s="215">
        <f t="shared" si="0"/>
        <v>0</v>
      </c>
      <c r="N9" s="215">
        <f t="shared" si="0"/>
        <v>0</v>
      </c>
      <c r="O9" s="215">
        <f t="shared" si="0"/>
        <v>0</v>
      </c>
      <c r="P9" s="215">
        <f t="shared" si="0"/>
        <v>0</v>
      </c>
      <c r="Q9" s="215">
        <f t="shared" si="0"/>
        <v>0</v>
      </c>
      <c r="R9" s="215">
        <f t="shared" si="0"/>
        <v>0</v>
      </c>
      <c r="S9" s="215">
        <f t="shared" si="0"/>
        <v>0</v>
      </c>
    </row>
    <row r="10" spans="1:19" ht="11.25">
      <c r="A10" s="157" t="s">
        <v>484</v>
      </c>
      <c r="B10" s="157">
        <v>219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>
        <f>SUM(C10:Q10)</f>
        <v>0</v>
      </c>
    </row>
    <row r="11" spans="1:19" ht="11.25">
      <c r="A11" s="157" t="s">
        <v>467</v>
      </c>
      <c r="B11" s="157">
        <v>239</v>
      </c>
      <c r="C11" s="157">
        <v>65838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>
        <f aca="true" t="shared" si="1" ref="S11:S16">SUM(C11:R11)</f>
        <v>65838</v>
      </c>
    </row>
    <row r="12" spans="1:19" ht="11.25">
      <c r="A12" s="157" t="s">
        <v>485</v>
      </c>
      <c r="B12" s="157">
        <v>282</v>
      </c>
      <c r="C12" s="157">
        <v>85288</v>
      </c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>
        <f t="shared" si="1"/>
        <v>85288</v>
      </c>
    </row>
    <row r="13" spans="1:19" ht="11.25">
      <c r="A13" s="157" t="s">
        <v>486</v>
      </c>
      <c r="B13" s="157">
        <v>283</v>
      </c>
      <c r="C13" s="157">
        <v>96</v>
      </c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>
        <f t="shared" si="1"/>
        <v>96</v>
      </c>
    </row>
    <row r="14" spans="1:19" ht="11.25">
      <c r="A14" s="157" t="s">
        <v>596</v>
      </c>
      <c r="B14" s="157">
        <v>284</v>
      </c>
      <c r="C14" s="157">
        <v>43425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>
        <f t="shared" si="1"/>
        <v>43425</v>
      </c>
    </row>
    <row r="15" spans="1:19" ht="11.25">
      <c r="A15" s="215" t="s">
        <v>468</v>
      </c>
      <c r="B15" s="215"/>
      <c r="C15" s="215">
        <f>SUM(C10:C14)</f>
        <v>194647</v>
      </c>
      <c r="D15" s="215">
        <f aca="true" t="shared" si="2" ref="D15:R15">SUM(D11:D14)</f>
        <v>0</v>
      </c>
      <c r="E15" s="215">
        <f t="shared" si="2"/>
        <v>0</v>
      </c>
      <c r="F15" s="215">
        <f t="shared" si="2"/>
        <v>0</v>
      </c>
      <c r="G15" s="215">
        <f t="shared" si="2"/>
        <v>0</v>
      </c>
      <c r="H15" s="215">
        <f t="shared" si="2"/>
        <v>0</v>
      </c>
      <c r="I15" s="215">
        <f t="shared" si="2"/>
        <v>0</v>
      </c>
      <c r="J15" s="215">
        <f t="shared" si="2"/>
        <v>0</v>
      </c>
      <c r="K15" s="215">
        <f t="shared" si="2"/>
        <v>0</v>
      </c>
      <c r="L15" s="215">
        <f t="shared" si="2"/>
        <v>0</v>
      </c>
      <c r="M15" s="215">
        <f t="shared" si="2"/>
        <v>0</v>
      </c>
      <c r="N15" s="215">
        <f t="shared" si="2"/>
        <v>0</v>
      </c>
      <c r="O15" s="215">
        <f t="shared" si="2"/>
        <v>0</v>
      </c>
      <c r="P15" s="215">
        <f t="shared" si="2"/>
        <v>0</v>
      </c>
      <c r="Q15" s="215">
        <f t="shared" si="2"/>
        <v>0</v>
      </c>
      <c r="R15" s="215">
        <f t="shared" si="2"/>
        <v>0</v>
      </c>
      <c r="S15" s="215">
        <f t="shared" si="1"/>
        <v>194647</v>
      </c>
    </row>
    <row r="16" spans="1:19" ht="11.25">
      <c r="A16" s="157" t="s">
        <v>469</v>
      </c>
      <c r="B16" s="157">
        <v>311</v>
      </c>
      <c r="C16" s="157">
        <v>54616</v>
      </c>
      <c r="D16" s="157">
        <v>1579</v>
      </c>
      <c r="E16" s="157">
        <v>10751</v>
      </c>
      <c r="F16" s="157">
        <v>11680</v>
      </c>
      <c r="G16" s="157">
        <v>359</v>
      </c>
      <c r="H16" s="157">
        <v>10216</v>
      </c>
      <c r="I16" s="157">
        <v>5604</v>
      </c>
      <c r="J16" s="157"/>
      <c r="K16" s="157"/>
      <c r="L16" s="157"/>
      <c r="M16" s="157"/>
      <c r="N16" s="157"/>
      <c r="O16" s="157"/>
      <c r="P16" s="157"/>
      <c r="Q16" s="157"/>
      <c r="R16" s="157"/>
      <c r="S16" s="157">
        <f t="shared" si="1"/>
        <v>94805</v>
      </c>
    </row>
    <row r="17" spans="1:19" ht="11.25">
      <c r="A17" s="157" t="s">
        <v>487</v>
      </c>
      <c r="B17" s="157">
        <v>322</v>
      </c>
      <c r="C17" s="157">
        <v>9439</v>
      </c>
      <c r="D17" s="157"/>
      <c r="E17" s="157"/>
      <c r="F17" s="157"/>
      <c r="G17" s="157"/>
      <c r="H17" s="157"/>
      <c r="I17" s="157"/>
      <c r="J17" s="157"/>
      <c r="K17" s="157"/>
      <c r="L17" s="157">
        <v>16704</v>
      </c>
      <c r="M17" s="157">
        <v>40630</v>
      </c>
      <c r="N17" s="157">
        <v>29615</v>
      </c>
      <c r="O17" s="157">
        <v>13083</v>
      </c>
      <c r="P17" s="157">
        <v>23687</v>
      </c>
      <c r="Q17" s="157">
        <v>7067</v>
      </c>
      <c r="R17" s="157"/>
      <c r="S17" s="157">
        <f>SUM(C17:R17)</f>
        <v>140225</v>
      </c>
    </row>
    <row r="18" spans="1:19" ht="11.25">
      <c r="A18" s="157" t="s">
        <v>599</v>
      </c>
      <c r="B18" s="157">
        <v>326</v>
      </c>
      <c r="C18" s="216"/>
      <c r="D18" s="216"/>
      <c r="E18" s="216"/>
      <c r="F18" s="216"/>
      <c r="G18" s="216"/>
      <c r="H18" s="216"/>
      <c r="I18" s="216"/>
      <c r="J18" s="216"/>
      <c r="K18" s="216">
        <v>22091</v>
      </c>
      <c r="L18" s="216"/>
      <c r="M18" s="216">
        <v>29544</v>
      </c>
      <c r="N18" s="216"/>
      <c r="O18" s="216"/>
      <c r="P18" s="216"/>
      <c r="Q18" s="216"/>
      <c r="R18" s="216"/>
      <c r="S18" s="157">
        <f aca="true" t="shared" si="3" ref="S18:S24">SUM(C18:R18)</f>
        <v>51635</v>
      </c>
    </row>
    <row r="19" spans="1:19" ht="11.25">
      <c r="A19" s="157" t="s">
        <v>597</v>
      </c>
      <c r="B19" s="157">
        <v>388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>
        <f t="shared" si="3"/>
        <v>0</v>
      </c>
    </row>
    <row r="20" spans="1:19" ht="11.25">
      <c r="A20" s="157" t="s">
        <v>600</v>
      </c>
      <c r="B20" s="157">
        <v>321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>
        <v>68524</v>
      </c>
      <c r="S20" s="157">
        <f t="shared" si="3"/>
        <v>68524</v>
      </c>
    </row>
    <row r="21" spans="1:19" ht="11.25">
      <c r="A21" s="157" t="s">
        <v>601</v>
      </c>
      <c r="B21" s="157">
        <v>337</v>
      </c>
      <c r="C21" s="157">
        <v>373</v>
      </c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>
        <f t="shared" si="3"/>
        <v>373</v>
      </c>
    </row>
    <row r="22" spans="1:19" ht="11.25">
      <c r="A22" s="157" t="s">
        <v>598</v>
      </c>
      <c r="B22" s="157">
        <v>389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>
        <f t="shared" si="3"/>
        <v>0</v>
      </c>
    </row>
    <row r="23" spans="1:19" ht="11.25">
      <c r="A23" s="215" t="s">
        <v>470</v>
      </c>
      <c r="B23" s="215"/>
      <c r="C23" s="215">
        <f aca="true" t="shared" si="4" ref="C23:I23">SUM(C16:C22)</f>
        <v>64428</v>
      </c>
      <c r="D23" s="215">
        <f t="shared" si="4"/>
        <v>1579</v>
      </c>
      <c r="E23" s="215">
        <f t="shared" si="4"/>
        <v>10751</v>
      </c>
      <c r="F23" s="215">
        <f t="shared" si="4"/>
        <v>11680</v>
      </c>
      <c r="G23" s="215">
        <f t="shared" si="4"/>
        <v>359</v>
      </c>
      <c r="H23" s="215">
        <f t="shared" si="4"/>
        <v>10216</v>
      </c>
      <c r="I23" s="215">
        <f t="shared" si="4"/>
        <v>5604</v>
      </c>
      <c r="J23" s="215">
        <f aca="true" t="shared" si="5" ref="J23:R23">SUM(J16:J22)</f>
        <v>0</v>
      </c>
      <c r="K23" s="215">
        <f t="shared" si="5"/>
        <v>22091</v>
      </c>
      <c r="L23" s="215">
        <f t="shared" si="5"/>
        <v>16704</v>
      </c>
      <c r="M23" s="215">
        <f t="shared" si="5"/>
        <v>70174</v>
      </c>
      <c r="N23" s="215">
        <f t="shared" si="5"/>
        <v>29615</v>
      </c>
      <c r="O23" s="215">
        <f t="shared" si="5"/>
        <v>13083</v>
      </c>
      <c r="P23" s="215">
        <f t="shared" si="5"/>
        <v>23687</v>
      </c>
      <c r="Q23" s="215">
        <f t="shared" si="5"/>
        <v>7067</v>
      </c>
      <c r="R23" s="215">
        <f t="shared" si="5"/>
        <v>68524</v>
      </c>
      <c r="S23" s="215">
        <f>SUM(C23:R23)</f>
        <v>355562</v>
      </c>
    </row>
    <row r="24" spans="1:19" ht="11.25">
      <c r="A24" s="157" t="s">
        <v>471</v>
      </c>
      <c r="B24" s="157">
        <v>431</v>
      </c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>
        <f t="shared" si="3"/>
        <v>0</v>
      </c>
    </row>
    <row r="25" spans="1:19" ht="11.25">
      <c r="A25" s="157" t="s">
        <v>472</v>
      </c>
      <c r="B25" s="157">
        <v>437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>
        <f>SUM(C25:Q25)</f>
        <v>0</v>
      </c>
    </row>
    <row r="26" spans="1:19" ht="11.25">
      <c r="A26" s="157" t="s">
        <v>473</v>
      </c>
      <c r="B26" s="157">
        <v>469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>
        <f>SUM(C26:Q26)</f>
        <v>0</v>
      </c>
    </row>
    <row r="27" spans="1:19" ht="11.25">
      <c r="A27" s="215" t="s">
        <v>474</v>
      </c>
      <c r="B27" s="215"/>
      <c r="C27" s="215">
        <f aca="true" t="shared" si="6" ref="C27:S27">SUM(C24:C26)</f>
        <v>0</v>
      </c>
      <c r="D27" s="215">
        <f t="shared" si="6"/>
        <v>0</v>
      </c>
      <c r="E27" s="215">
        <f t="shared" si="6"/>
        <v>0</v>
      </c>
      <c r="F27" s="215">
        <f t="shared" si="6"/>
        <v>0</v>
      </c>
      <c r="G27" s="215">
        <f t="shared" si="6"/>
        <v>0</v>
      </c>
      <c r="H27" s="215">
        <f t="shared" si="6"/>
        <v>0</v>
      </c>
      <c r="I27" s="215">
        <f t="shared" si="6"/>
        <v>0</v>
      </c>
      <c r="J27" s="215">
        <f t="shared" si="6"/>
        <v>0</v>
      </c>
      <c r="K27" s="215">
        <f t="shared" si="6"/>
        <v>0</v>
      </c>
      <c r="L27" s="215">
        <f t="shared" si="6"/>
        <v>0</v>
      </c>
      <c r="M27" s="215">
        <f t="shared" si="6"/>
        <v>0</v>
      </c>
      <c r="N27" s="215">
        <f t="shared" si="6"/>
        <v>0</v>
      </c>
      <c r="O27" s="215">
        <f t="shared" si="6"/>
        <v>0</v>
      </c>
      <c r="P27" s="215">
        <f t="shared" si="6"/>
        <v>0</v>
      </c>
      <c r="Q27" s="215">
        <f t="shared" si="6"/>
        <v>0</v>
      </c>
      <c r="R27" s="215">
        <f t="shared" si="6"/>
        <v>0</v>
      </c>
      <c r="S27" s="215">
        <f t="shared" si="6"/>
        <v>0</v>
      </c>
    </row>
    <row r="28" spans="1:19" ht="11.25">
      <c r="A28" s="157" t="s">
        <v>489</v>
      </c>
      <c r="B28" s="157">
        <v>589</v>
      </c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>
        <f>SUM(C28:Q28)</f>
        <v>0</v>
      </c>
    </row>
    <row r="29" spans="1:19" ht="11.25">
      <c r="A29" s="157" t="s">
        <v>50</v>
      </c>
      <c r="B29" s="157">
        <v>532</v>
      </c>
      <c r="C29" s="157">
        <v>100</v>
      </c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>
        <f>SUM(C29:Q29)</f>
        <v>100</v>
      </c>
    </row>
    <row r="30" spans="1:19" ht="11.25">
      <c r="A30" s="157" t="s">
        <v>490</v>
      </c>
      <c r="B30" s="157">
        <v>540</v>
      </c>
      <c r="C30" s="157">
        <v>423352</v>
      </c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>
        <f>SUM(C30:Q30)</f>
        <v>423352</v>
      </c>
    </row>
    <row r="31" spans="1:19" ht="11.25">
      <c r="A31" s="215" t="s">
        <v>475</v>
      </c>
      <c r="B31" s="215"/>
      <c r="C31" s="215">
        <f aca="true" t="shared" si="7" ref="C31:S31">SUM(C28:C30)</f>
        <v>423452</v>
      </c>
      <c r="D31" s="215">
        <f t="shared" si="7"/>
        <v>0</v>
      </c>
      <c r="E31" s="215">
        <f t="shared" si="7"/>
        <v>0</v>
      </c>
      <c r="F31" s="215">
        <f t="shared" si="7"/>
        <v>0</v>
      </c>
      <c r="G31" s="215">
        <f t="shared" si="7"/>
        <v>0</v>
      </c>
      <c r="H31" s="215">
        <f t="shared" si="7"/>
        <v>0</v>
      </c>
      <c r="I31" s="215">
        <f t="shared" si="7"/>
        <v>0</v>
      </c>
      <c r="J31" s="215">
        <f t="shared" si="7"/>
        <v>0</v>
      </c>
      <c r="K31" s="215">
        <f t="shared" si="7"/>
        <v>0</v>
      </c>
      <c r="L31" s="215">
        <f t="shared" si="7"/>
        <v>0</v>
      </c>
      <c r="M31" s="215">
        <f t="shared" si="7"/>
        <v>0</v>
      </c>
      <c r="N31" s="215">
        <f t="shared" si="7"/>
        <v>0</v>
      </c>
      <c r="O31" s="215">
        <f t="shared" si="7"/>
        <v>0</v>
      </c>
      <c r="P31" s="215">
        <f t="shared" si="7"/>
        <v>0</v>
      </c>
      <c r="Q31" s="215">
        <f t="shared" si="7"/>
        <v>0</v>
      </c>
      <c r="R31" s="215">
        <f t="shared" si="7"/>
        <v>0</v>
      </c>
      <c r="S31" s="215">
        <f t="shared" si="7"/>
        <v>423452</v>
      </c>
    </row>
    <row r="32" spans="1:19" ht="11.25">
      <c r="A32" s="157" t="s">
        <v>476</v>
      </c>
      <c r="B32" s="157">
        <v>713</v>
      </c>
      <c r="C32" s="157">
        <v>274</v>
      </c>
      <c r="D32" s="157"/>
      <c r="E32" s="157"/>
      <c r="F32" s="157"/>
      <c r="G32" s="157"/>
      <c r="H32" s="157"/>
      <c r="I32" s="157">
        <v>48</v>
      </c>
      <c r="J32" s="157"/>
      <c r="K32" s="157">
        <v>231</v>
      </c>
      <c r="L32" s="157"/>
      <c r="M32" s="157"/>
      <c r="N32" s="157"/>
      <c r="O32" s="157">
        <v>30</v>
      </c>
      <c r="P32" s="157">
        <v>238</v>
      </c>
      <c r="Q32" s="157"/>
      <c r="R32" s="157"/>
      <c r="S32" s="157">
        <f>SUM(C32:R32)</f>
        <v>821</v>
      </c>
    </row>
    <row r="33" spans="1:19" ht="11.25">
      <c r="A33" s="157" t="s">
        <v>477</v>
      </c>
      <c r="B33" s="157">
        <v>738</v>
      </c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>
        <f>SUM(C33:R33)</f>
        <v>0</v>
      </c>
    </row>
    <row r="34" spans="1:19" ht="11.25">
      <c r="A34" s="157" t="s">
        <v>478</v>
      </c>
      <c r="B34" s="157">
        <v>739</v>
      </c>
      <c r="C34" s="157"/>
      <c r="D34" s="157"/>
      <c r="E34" s="157"/>
      <c r="F34" s="157"/>
      <c r="G34" s="157"/>
      <c r="H34" s="157"/>
      <c r="I34" s="157"/>
      <c r="J34" s="157">
        <v>4450</v>
      </c>
      <c r="K34" s="157"/>
      <c r="L34" s="157"/>
      <c r="M34" s="157"/>
      <c r="N34" s="157"/>
      <c r="O34" s="157"/>
      <c r="P34" s="157"/>
      <c r="Q34" s="157"/>
      <c r="R34" s="157"/>
      <c r="S34" s="157">
        <f>SUM(C34:R34)</f>
        <v>4450</v>
      </c>
    </row>
    <row r="35" spans="1:19" ht="11.25">
      <c r="A35" s="215" t="s">
        <v>479</v>
      </c>
      <c r="B35" s="215"/>
      <c r="C35" s="215">
        <f aca="true" t="shared" si="8" ref="C35:S35">SUM(C32:C34)</f>
        <v>274</v>
      </c>
      <c r="D35" s="215">
        <f t="shared" si="8"/>
        <v>0</v>
      </c>
      <c r="E35" s="215">
        <f t="shared" si="8"/>
        <v>0</v>
      </c>
      <c r="F35" s="215">
        <f t="shared" si="8"/>
        <v>0</v>
      </c>
      <c r="G35" s="215">
        <f t="shared" si="8"/>
        <v>0</v>
      </c>
      <c r="H35" s="215">
        <f t="shared" si="8"/>
        <v>0</v>
      </c>
      <c r="I35" s="215">
        <f t="shared" si="8"/>
        <v>48</v>
      </c>
      <c r="J35" s="215">
        <f t="shared" si="8"/>
        <v>4450</v>
      </c>
      <c r="K35" s="215">
        <f t="shared" si="8"/>
        <v>231</v>
      </c>
      <c r="L35" s="215">
        <f t="shared" si="8"/>
        <v>0</v>
      </c>
      <c r="M35" s="215">
        <f t="shared" si="8"/>
        <v>0</v>
      </c>
      <c r="N35" s="215">
        <f t="shared" si="8"/>
        <v>0</v>
      </c>
      <c r="O35" s="215">
        <f t="shared" si="8"/>
        <v>30</v>
      </c>
      <c r="P35" s="215">
        <f t="shared" si="8"/>
        <v>238</v>
      </c>
      <c r="Q35" s="215">
        <f t="shared" si="8"/>
        <v>0</v>
      </c>
      <c r="R35" s="215">
        <f t="shared" si="8"/>
        <v>0</v>
      </c>
      <c r="S35" s="215">
        <f t="shared" si="8"/>
        <v>5271</v>
      </c>
    </row>
    <row r="36" spans="1:19" ht="11.25">
      <c r="A36" s="157" t="s">
        <v>480</v>
      </c>
      <c r="B36" s="157">
        <v>898</v>
      </c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>
        <f>SUM(C36:R36)</f>
        <v>0</v>
      </c>
    </row>
    <row r="37" spans="1:19" ht="11.25">
      <c r="A37" s="215" t="s">
        <v>481</v>
      </c>
      <c r="B37" s="215"/>
      <c r="C37" s="215">
        <f aca="true" t="shared" si="9" ref="C37:S37">SUM(C36:C36)</f>
        <v>0</v>
      </c>
      <c r="D37" s="215">
        <f t="shared" si="9"/>
        <v>0</v>
      </c>
      <c r="E37" s="215">
        <f t="shared" si="9"/>
        <v>0</v>
      </c>
      <c r="F37" s="215">
        <f t="shared" si="9"/>
        <v>0</v>
      </c>
      <c r="G37" s="215">
        <f t="shared" si="9"/>
        <v>0</v>
      </c>
      <c r="H37" s="215">
        <f t="shared" si="9"/>
        <v>0</v>
      </c>
      <c r="I37" s="215">
        <f t="shared" si="9"/>
        <v>0</v>
      </c>
      <c r="J37" s="215">
        <f t="shared" si="9"/>
        <v>0</v>
      </c>
      <c r="K37" s="215">
        <f t="shared" si="9"/>
        <v>0</v>
      </c>
      <c r="L37" s="215">
        <f t="shared" si="9"/>
        <v>0</v>
      </c>
      <c r="M37" s="215">
        <f t="shared" si="9"/>
        <v>0</v>
      </c>
      <c r="N37" s="215">
        <f t="shared" si="9"/>
        <v>0</v>
      </c>
      <c r="O37" s="215">
        <f t="shared" si="9"/>
        <v>0</v>
      </c>
      <c r="P37" s="215">
        <f t="shared" si="9"/>
        <v>0</v>
      </c>
      <c r="Q37" s="215">
        <f t="shared" si="9"/>
        <v>0</v>
      </c>
      <c r="R37" s="215">
        <f t="shared" si="9"/>
        <v>0</v>
      </c>
      <c r="S37" s="215">
        <f t="shared" si="9"/>
        <v>0</v>
      </c>
    </row>
    <row r="38" spans="1:19" ht="11.25">
      <c r="A38" s="217" t="s">
        <v>482</v>
      </c>
      <c r="B38" s="217"/>
      <c r="C38" s="217">
        <f aca="true" t="shared" si="10" ref="C38:S38">C9+C15+C23+C27+C31+C35+C37</f>
        <v>682801</v>
      </c>
      <c r="D38" s="217">
        <f t="shared" si="10"/>
        <v>1579</v>
      </c>
      <c r="E38" s="217">
        <f t="shared" si="10"/>
        <v>10751</v>
      </c>
      <c r="F38" s="217">
        <f t="shared" si="10"/>
        <v>11680</v>
      </c>
      <c r="G38" s="217">
        <f t="shared" si="10"/>
        <v>359</v>
      </c>
      <c r="H38" s="217">
        <f t="shared" si="10"/>
        <v>10216</v>
      </c>
      <c r="I38" s="217">
        <f t="shared" si="10"/>
        <v>5652</v>
      </c>
      <c r="J38" s="217">
        <f t="shared" si="10"/>
        <v>4450</v>
      </c>
      <c r="K38" s="217">
        <f t="shared" si="10"/>
        <v>22322</v>
      </c>
      <c r="L38" s="217">
        <f t="shared" si="10"/>
        <v>16704</v>
      </c>
      <c r="M38" s="217">
        <f t="shared" si="10"/>
        <v>70174</v>
      </c>
      <c r="N38" s="217">
        <f t="shared" si="10"/>
        <v>29615</v>
      </c>
      <c r="O38" s="217">
        <f t="shared" si="10"/>
        <v>13113</v>
      </c>
      <c r="P38" s="217">
        <f t="shared" si="10"/>
        <v>23925</v>
      </c>
      <c r="Q38" s="217">
        <f t="shared" si="10"/>
        <v>7067</v>
      </c>
      <c r="R38" s="217">
        <f t="shared" si="10"/>
        <v>68524</v>
      </c>
      <c r="S38" s="255">
        <f t="shared" si="10"/>
        <v>978932</v>
      </c>
    </row>
    <row r="43" spans="3:11" ht="12">
      <c r="C43" s="218" t="s">
        <v>602</v>
      </c>
      <c r="K43" s="218" t="s">
        <v>51</v>
      </c>
    </row>
    <row r="44" spans="3:11" ht="12">
      <c r="C44" s="218" t="s">
        <v>570</v>
      </c>
      <c r="K44" s="218" t="s">
        <v>52</v>
      </c>
    </row>
    <row r="45" ht="12">
      <c r="C45" s="218"/>
    </row>
    <row r="46" ht="12">
      <c r="C46" s="218"/>
    </row>
    <row r="47" ht="12">
      <c r="C47" s="218"/>
    </row>
    <row r="48" ht="12">
      <c r="C48" s="218"/>
    </row>
    <row r="49" ht="12">
      <c r="C49" s="218"/>
    </row>
  </sheetData>
  <sheetProtection/>
  <printOptions/>
  <pageMargins left="0.39" right="0.46" top="0.55" bottom="0.37" header="0.5" footer="0.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7469"/>
  <sheetViews>
    <sheetView tabSelected="1" zoomScalePageLayoutView="0" workbookViewId="0" topLeftCell="A146">
      <selection activeCell="V182" sqref="V182"/>
    </sheetView>
  </sheetViews>
  <sheetFormatPr defaultColWidth="9.140625" defaultRowHeight="12"/>
  <cols>
    <col min="1" max="1" width="30.8515625" style="144" customWidth="1"/>
    <col min="2" max="2" width="5.140625" style="257" customWidth="1"/>
    <col min="3" max="3" width="8.8515625" style="144" customWidth="1"/>
    <col min="4" max="10" width="8.00390625" style="144" customWidth="1"/>
    <col min="11" max="11" width="7.421875" style="144" customWidth="1"/>
    <col min="12" max="12" width="6.8515625" style="144" customWidth="1"/>
    <col min="13" max="19" width="8.00390625" style="144" customWidth="1"/>
    <col min="20" max="20" width="9.140625" style="144" customWidth="1"/>
    <col min="21" max="16384" width="9.28125" style="144" customWidth="1"/>
  </cols>
  <sheetData>
    <row r="1" ht="12">
      <c r="R1" s="176" t="s">
        <v>568</v>
      </c>
    </row>
    <row r="2" spans="1:14" ht="11.25">
      <c r="A2" s="145" t="s">
        <v>627</v>
      </c>
      <c r="B2" s="258"/>
      <c r="C2" s="146"/>
      <c r="D2" s="146"/>
      <c r="E2" s="177"/>
      <c r="F2" s="178"/>
      <c r="G2" s="178"/>
      <c r="N2" s="147"/>
    </row>
    <row r="3" spans="1:20" ht="11.25">
      <c r="A3" s="148" t="s">
        <v>444</v>
      </c>
      <c r="B3" s="150" t="s">
        <v>445</v>
      </c>
      <c r="C3" s="149"/>
      <c r="D3" s="149"/>
      <c r="E3" s="149"/>
      <c r="F3" s="151"/>
      <c r="G3" s="149"/>
      <c r="H3" s="150"/>
      <c r="I3" s="149"/>
      <c r="J3" s="149"/>
      <c r="K3" s="150" t="s">
        <v>446</v>
      </c>
      <c r="L3" s="149" t="s">
        <v>447</v>
      </c>
      <c r="M3" s="150" t="s">
        <v>448</v>
      </c>
      <c r="N3" s="149" t="s">
        <v>449</v>
      </c>
      <c r="O3" s="150" t="s">
        <v>450</v>
      </c>
      <c r="P3" s="149" t="s">
        <v>450</v>
      </c>
      <c r="Q3" s="150" t="s">
        <v>450</v>
      </c>
      <c r="R3" s="151" t="s">
        <v>450</v>
      </c>
      <c r="S3" s="151" t="s">
        <v>451</v>
      </c>
      <c r="T3" s="148"/>
    </row>
    <row r="4" spans="1:20" ht="11.25">
      <c r="A4" s="152"/>
      <c r="B4" s="154" t="s">
        <v>452</v>
      </c>
      <c r="C4" s="153" t="s">
        <v>453</v>
      </c>
      <c r="D4" s="153" t="s">
        <v>454</v>
      </c>
      <c r="E4" s="153" t="s">
        <v>455</v>
      </c>
      <c r="F4" s="155" t="s">
        <v>456</v>
      </c>
      <c r="G4" s="153" t="s">
        <v>457</v>
      </c>
      <c r="H4" s="154" t="s">
        <v>458</v>
      </c>
      <c r="I4" s="153" t="s">
        <v>459</v>
      </c>
      <c r="J4" s="153" t="s">
        <v>522</v>
      </c>
      <c r="K4" s="154" t="s">
        <v>460</v>
      </c>
      <c r="L4" s="153" t="s">
        <v>461</v>
      </c>
      <c r="M4" s="154" t="s">
        <v>523</v>
      </c>
      <c r="N4" s="153" t="s">
        <v>458</v>
      </c>
      <c r="O4" s="154" t="s">
        <v>463</v>
      </c>
      <c r="P4" s="153" t="s">
        <v>464</v>
      </c>
      <c r="Q4" s="154" t="s">
        <v>456</v>
      </c>
      <c r="R4" s="155" t="s">
        <v>457</v>
      </c>
      <c r="S4" s="155" t="s">
        <v>455</v>
      </c>
      <c r="T4" s="182" t="s">
        <v>153</v>
      </c>
    </row>
    <row r="5" spans="1:20" ht="11.25" hidden="1">
      <c r="A5" s="157" t="s">
        <v>483</v>
      </c>
      <c r="B5" s="259">
        <v>117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>
        <f>SUM(C5:R5)</f>
        <v>0</v>
      </c>
    </row>
    <row r="6" spans="1:20" ht="11.25">
      <c r="A6" s="157" t="s">
        <v>465</v>
      </c>
      <c r="B6" s="259">
        <v>122</v>
      </c>
      <c r="C6" s="157">
        <v>624672</v>
      </c>
      <c r="D6" s="157">
        <v>15000</v>
      </c>
      <c r="E6" s="157">
        <v>16370</v>
      </c>
      <c r="F6" s="157">
        <v>15100</v>
      </c>
      <c r="G6" s="157">
        <v>17125</v>
      </c>
      <c r="H6" s="157">
        <v>13513</v>
      </c>
      <c r="I6" s="157">
        <v>13020</v>
      </c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>
        <f>SUM(C6:S6)</f>
        <v>714800</v>
      </c>
    </row>
    <row r="7" spans="1:20" ht="11.25">
      <c r="A7" s="157" t="s">
        <v>524</v>
      </c>
      <c r="B7" s="259">
        <v>123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>
        <f>SUM(C7:S7)</f>
        <v>0</v>
      </c>
    </row>
    <row r="8" spans="1:20" ht="11.25">
      <c r="A8" s="157" t="s">
        <v>569</v>
      </c>
      <c r="B8" s="259">
        <v>141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>
        <f>SUM(C8:S8)</f>
        <v>0</v>
      </c>
    </row>
    <row r="9" spans="1:20" s="147" customFormat="1" ht="11.25">
      <c r="A9" s="158" t="s">
        <v>466</v>
      </c>
      <c r="B9" s="260"/>
      <c r="C9" s="158">
        <f>SUM(C6:C8)</f>
        <v>624672</v>
      </c>
      <c r="D9" s="158">
        <f aca="true" t="shared" si="0" ref="D9:Q9">SUM(D5:D7)</f>
        <v>15000</v>
      </c>
      <c r="E9" s="158">
        <f t="shared" si="0"/>
        <v>16370</v>
      </c>
      <c r="F9" s="158">
        <f t="shared" si="0"/>
        <v>15100</v>
      </c>
      <c r="G9" s="158">
        <f t="shared" si="0"/>
        <v>17125</v>
      </c>
      <c r="H9" s="158">
        <f t="shared" si="0"/>
        <v>13513</v>
      </c>
      <c r="I9" s="158">
        <f t="shared" si="0"/>
        <v>13020</v>
      </c>
      <c r="J9" s="158">
        <f t="shared" si="0"/>
        <v>0</v>
      </c>
      <c r="K9" s="158">
        <f t="shared" si="0"/>
        <v>0</v>
      </c>
      <c r="L9" s="158">
        <f t="shared" si="0"/>
        <v>0</v>
      </c>
      <c r="M9" s="158">
        <f t="shared" si="0"/>
        <v>0</v>
      </c>
      <c r="N9" s="158">
        <f t="shared" si="0"/>
        <v>0</v>
      </c>
      <c r="O9" s="158">
        <f t="shared" si="0"/>
        <v>0</v>
      </c>
      <c r="P9" s="158">
        <f t="shared" si="0"/>
        <v>0</v>
      </c>
      <c r="Q9" s="158">
        <f t="shared" si="0"/>
        <v>0</v>
      </c>
      <c r="R9" s="158">
        <f>SUM(R5:R7)</f>
        <v>0</v>
      </c>
      <c r="S9" s="158">
        <f>SUM(S5:S7)</f>
        <v>0</v>
      </c>
      <c r="T9" s="158">
        <f>SUM(T6:T8)</f>
        <v>714800</v>
      </c>
    </row>
    <row r="10" spans="1:20" ht="11.25">
      <c r="A10" s="157" t="s">
        <v>484</v>
      </c>
      <c r="B10" s="259">
        <v>219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>
        <f>SUM(C10:S10)</f>
        <v>0</v>
      </c>
    </row>
    <row r="11" spans="1:20" ht="11.25">
      <c r="A11" s="157" t="s">
        <v>635</v>
      </c>
      <c r="B11" s="259">
        <v>239</v>
      </c>
      <c r="C11" s="157">
        <v>93015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>
        <f>SUM(C11:S11)</f>
        <v>93015</v>
      </c>
    </row>
    <row r="12" spans="1:20" ht="11.25">
      <c r="A12" s="157" t="s">
        <v>485</v>
      </c>
      <c r="B12" s="259">
        <v>282</v>
      </c>
      <c r="C12" s="157">
        <v>131618</v>
      </c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>
        <f>SUM(C12:S12)</f>
        <v>131618</v>
      </c>
    </row>
    <row r="13" spans="1:20" ht="11.25">
      <c r="A13" s="157" t="s">
        <v>596</v>
      </c>
      <c r="B13" s="259">
        <v>284</v>
      </c>
      <c r="C13" s="157">
        <v>43521</v>
      </c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>
        <f>SUM(C13:R13)</f>
        <v>43521</v>
      </c>
    </row>
    <row r="14" spans="1:20" s="147" customFormat="1" ht="11.25">
      <c r="A14" s="158" t="s">
        <v>468</v>
      </c>
      <c r="B14" s="260"/>
      <c r="C14" s="158">
        <f>SUM(C10:C13)</f>
        <v>268154</v>
      </c>
      <c r="D14" s="158">
        <f aca="true" t="shared" si="1" ref="D14:T14">SUM(D10:D13)</f>
        <v>0</v>
      </c>
      <c r="E14" s="158">
        <f t="shared" si="1"/>
        <v>0</v>
      </c>
      <c r="F14" s="158">
        <f t="shared" si="1"/>
        <v>0</v>
      </c>
      <c r="G14" s="158">
        <f t="shared" si="1"/>
        <v>0</v>
      </c>
      <c r="H14" s="158">
        <f t="shared" si="1"/>
        <v>0</v>
      </c>
      <c r="I14" s="158">
        <f t="shared" si="1"/>
        <v>0</v>
      </c>
      <c r="J14" s="158">
        <f t="shared" si="1"/>
        <v>0</v>
      </c>
      <c r="K14" s="158">
        <f t="shared" si="1"/>
        <v>0</v>
      </c>
      <c r="L14" s="158">
        <f t="shared" si="1"/>
        <v>0</v>
      </c>
      <c r="M14" s="158">
        <f t="shared" si="1"/>
        <v>0</v>
      </c>
      <c r="N14" s="158">
        <f t="shared" si="1"/>
        <v>0</v>
      </c>
      <c r="O14" s="158">
        <f t="shared" si="1"/>
        <v>0</v>
      </c>
      <c r="P14" s="158">
        <f t="shared" si="1"/>
        <v>0</v>
      </c>
      <c r="Q14" s="158">
        <f t="shared" si="1"/>
        <v>0</v>
      </c>
      <c r="R14" s="158">
        <f t="shared" si="1"/>
        <v>0</v>
      </c>
      <c r="S14" s="158">
        <f t="shared" si="1"/>
        <v>0</v>
      </c>
      <c r="T14" s="158">
        <f t="shared" si="1"/>
        <v>268154</v>
      </c>
    </row>
    <row r="15" spans="1:20" ht="11.25">
      <c r="A15" s="157" t="s">
        <v>469</v>
      </c>
      <c r="B15" s="259">
        <v>311</v>
      </c>
      <c r="C15" s="157">
        <v>951394</v>
      </c>
      <c r="D15" s="157">
        <v>38357</v>
      </c>
      <c r="E15" s="157">
        <v>44400</v>
      </c>
      <c r="F15" s="157">
        <v>75460</v>
      </c>
      <c r="G15" s="157">
        <v>43695</v>
      </c>
      <c r="H15" s="157">
        <v>204750</v>
      </c>
      <c r="I15" s="157">
        <v>55800</v>
      </c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>
        <f>SUM(C15:S15)</f>
        <v>1413856</v>
      </c>
    </row>
    <row r="16" spans="1:20" ht="11.25">
      <c r="A16" s="157" t="s">
        <v>607</v>
      </c>
      <c r="B16" s="259">
        <v>321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>
        <v>827968</v>
      </c>
      <c r="T16" s="157">
        <f aca="true" t="shared" si="2" ref="T15:T21">SUM(C16:S16)</f>
        <v>827968</v>
      </c>
    </row>
    <row r="17" spans="1:20" ht="11.25">
      <c r="A17" s="157" t="s">
        <v>487</v>
      </c>
      <c r="B17" s="259">
        <v>322</v>
      </c>
      <c r="C17" s="157">
        <v>23014</v>
      </c>
      <c r="D17" s="157"/>
      <c r="E17" s="157"/>
      <c r="F17" s="157"/>
      <c r="G17" s="157"/>
      <c r="H17" s="157"/>
      <c r="I17" s="157"/>
      <c r="J17" s="157"/>
      <c r="K17" s="157"/>
      <c r="L17" s="157"/>
      <c r="M17" s="157">
        <v>680461</v>
      </c>
      <c r="N17" s="157">
        <v>446786</v>
      </c>
      <c r="O17" s="157">
        <v>561374</v>
      </c>
      <c r="P17" s="157">
        <v>479886</v>
      </c>
      <c r="Q17" s="157">
        <v>193245</v>
      </c>
      <c r="R17" s="157">
        <v>226015</v>
      </c>
      <c r="S17" s="157"/>
      <c r="T17" s="157">
        <f t="shared" si="2"/>
        <v>2610781</v>
      </c>
    </row>
    <row r="18" spans="1:20" ht="11.25">
      <c r="A18" s="157" t="s">
        <v>488</v>
      </c>
      <c r="B18" s="259">
        <v>326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>
        <v>142730</v>
      </c>
      <c r="M18" s="157"/>
      <c r="N18" s="157">
        <v>172861</v>
      </c>
      <c r="O18" s="157"/>
      <c r="P18" s="157"/>
      <c r="Q18" s="157"/>
      <c r="R18" s="157"/>
      <c r="S18" s="157"/>
      <c r="T18" s="157">
        <f t="shared" si="2"/>
        <v>315591</v>
      </c>
    </row>
    <row r="19" spans="1:20" ht="11.25" hidden="1">
      <c r="A19" s="157" t="s">
        <v>362</v>
      </c>
      <c r="B19" s="259">
        <v>336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>
        <f t="shared" si="2"/>
        <v>0</v>
      </c>
    </row>
    <row r="20" spans="1:20" ht="11.25">
      <c r="A20" s="157" t="s">
        <v>525</v>
      </c>
      <c r="B20" s="259">
        <v>337</v>
      </c>
      <c r="C20" s="157">
        <v>373</v>
      </c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>
        <f>SUM(C20:S20)</f>
        <v>373</v>
      </c>
    </row>
    <row r="21" spans="1:20" ht="11.25">
      <c r="A21" s="157" t="s">
        <v>564</v>
      </c>
      <c r="B21" s="259">
        <v>388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>
        <f t="shared" si="2"/>
        <v>0</v>
      </c>
    </row>
    <row r="22" spans="1:20" ht="11.25">
      <c r="A22" s="157" t="s">
        <v>526</v>
      </c>
      <c r="B22" s="259">
        <v>389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>
        <f>SUM(C22:R22)</f>
        <v>0</v>
      </c>
    </row>
    <row r="23" spans="1:20" s="147" customFormat="1" ht="11.25">
      <c r="A23" s="158" t="s">
        <v>470</v>
      </c>
      <c r="B23" s="260"/>
      <c r="C23" s="158">
        <f>SUM(C15:C22)</f>
        <v>974781</v>
      </c>
      <c r="D23" s="158">
        <f aca="true" t="shared" si="3" ref="D23:T23">SUM(D15:D22)</f>
        <v>38357</v>
      </c>
      <c r="E23" s="158">
        <f t="shared" si="3"/>
        <v>44400</v>
      </c>
      <c r="F23" s="158">
        <f t="shared" si="3"/>
        <v>75460</v>
      </c>
      <c r="G23" s="158">
        <f t="shared" si="3"/>
        <v>43695</v>
      </c>
      <c r="H23" s="158">
        <f t="shared" si="3"/>
        <v>204750</v>
      </c>
      <c r="I23" s="158">
        <f t="shared" si="3"/>
        <v>55800</v>
      </c>
      <c r="J23" s="158">
        <f t="shared" si="3"/>
        <v>0</v>
      </c>
      <c r="K23" s="158">
        <f t="shared" si="3"/>
        <v>0</v>
      </c>
      <c r="L23" s="158">
        <f t="shared" si="3"/>
        <v>142730</v>
      </c>
      <c r="M23" s="158">
        <f t="shared" si="3"/>
        <v>680461</v>
      </c>
      <c r="N23" s="158">
        <f t="shared" si="3"/>
        <v>619647</v>
      </c>
      <c r="O23" s="158">
        <f t="shared" si="3"/>
        <v>561374</v>
      </c>
      <c r="P23" s="158">
        <f t="shared" si="3"/>
        <v>479886</v>
      </c>
      <c r="Q23" s="158">
        <f t="shared" si="3"/>
        <v>193245</v>
      </c>
      <c r="R23" s="158">
        <f t="shared" si="3"/>
        <v>226015</v>
      </c>
      <c r="S23" s="158">
        <f t="shared" si="3"/>
        <v>827968</v>
      </c>
      <c r="T23" s="158">
        <f t="shared" si="3"/>
        <v>5168569</v>
      </c>
    </row>
    <row r="24" spans="1:20" ht="11.25" hidden="1">
      <c r="A24" s="157" t="s">
        <v>527</v>
      </c>
      <c r="B24" s="259">
        <v>413</v>
      </c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>
        <f>SUM(C24:R24)</f>
        <v>0</v>
      </c>
    </row>
    <row r="25" spans="1:20" ht="11.25">
      <c r="A25" s="157" t="s">
        <v>471</v>
      </c>
      <c r="B25" s="259">
        <v>431</v>
      </c>
      <c r="C25" s="157">
        <v>11074</v>
      </c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>
        <f>SUM(C25:S25)</f>
        <v>11074</v>
      </c>
    </row>
    <row r="26" spans="1:20" ht="11.25">
      <c r="A26" s="157" t="s">
        <v>472</v>
      </c>
      <c r="B26" s="259">
        <v>437</v>
      </c>
      <c r="C26" s="157">
        <v>142922</v>
      </c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>
        <f>SUM(C26:S26)</f>
        <v>142922</v>
      </c>
    </row>
    <row r="27" spans="1:20" ht="11.25" hidden="1">
      <c r="A27" s="157" t="s">
        <v>473</v>
      </c>
      <c r="B27" s="259">
        <v>469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>
        <f>SUM(C27:R27)</f>
        <v>0</v>
      </c>
    </row>
    <row r="28" spans="1:20" s="147" customFormat="1" ht="11.25">
      <c r="A28" s="158" t="s">
        <v>474</v>
      </c>
      <c r="B28" s="260"/>
      <c r="C28" s="158">
        <f>SUM(C24:C27)</f>
        <v>153996</v>
      </c>
      <c r="D28" s="158">
        <f aca="true" t="shared" si="4" ref="D28:T28">SUM(D24:D27)</f>
        <v>0</v>
      </c>
      <c r="E28" s="158">
        <f t="shared" si="4"/>
        <v>0</v>
      </c>
      <c r="F28" s="158">
        <f t="shared" si="4"/>
        <v>0</v>
      </c>
      <c r="G28" s="158">
        <f t="shared" si="4"/>
        <v>0</v>
      </c>
      <c r="H28" s="158">
        <f t="shared" si="4"/>
        <v>0</v>
      </c>
      <c r="I28" s="158">
        <f t="shared" si="4"/>
        <v>0</v>
      </c>
      <c r="J28" s="158">
        <f t="shared" si="4"/>
        <v>0</v>
      </c>
      <c r="K28" s="158">
        <f t="shared" si="4"/>
        <v>0</v>
      </c>
      <c r="L28" s="158">
        <f t="shared" si="4"/>
        <v>0</v>
      </c>
      <c r="M28" s="158">
        <f t="shared" si="4"/>
        <v>0</v>
      </c>
      <c r="N28" s="158">
        <f t="shared" si="4"/>
        <v>0</v>
      </c>
      <c r="O28" s="158">
        <f t="shared" si="4"/>
        <v>0</v>
      </c>
      <c r="P28" s="158">
        <f t="shared" si="4"/>
        <v>0</v>
      </c>
      <c r="Q28" s="158">
        <f t="shared" si="4"/>
        <v>0</v>
      </c>
      <c r="R28" s="158">
        <f t="shared" si="4"/>
        <v>0</v>
      </c>
      <c r="S28" s="158">
        <f t="shared" si="4"/>
        <v>0</v>
      </c>
      <c r="T28" s="158">
        <f t="shared" si="4"/>
        <v>153996</v>
      </c>
    </row>
    <row r="29" spans="1:20" ht="11.25" hidden="1">
      <c r="A29" s="157" t="s">
        <v>528</v>
      </c>
      <c r="B29" s="259">
        <v>524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>
        <f>SUM(C29:R29)</f>
        <v>0</v>
      </c>
    </row>
    <row r="30" spans="1:20" ht="11.25" hidden="1">
      <c r="A30" s="157" t="s">
        <v>529</v>
      </c>
      <c r="B30" s="259">
        <v>525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>
        <f>SUM(C30:R30)</f>
        <v>0</v>
      </c>
    </row>
    <row r="31" spans="1:20" ht="11.25">
      <c r="A31" s="157" t="s">
        <v>546</v>
      </c>
      <c r="B31" s="259">
        <v>532</v>
      </c>
      <c r="C31" s="157">
        <v>100</v>
      </c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>
        <f>SUM(C31:R31)</f>
        <v>100</v>
      </c>
    </row>
    <row r="32" spans="1:20" ht="11.25">
      <c r="A32" s="157" t="s">
        <v>134</v>
      </c>
      <c r="B32" s="259">
        <v>526</v>
      </c>
      <c r="C32" s="157">
        <v>42975</v>
      </c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>
        <f>SUM(C32:R32)</f>
        <v>42975</v>
      </c>
    </row>
    <row r="33" spans="1:20" ht="11.25">
      <c r="A33" s="157" t="s">
        <v>490</v>
      </c>
      <c r="B33" s="259">
        <v>540</v>
      </c>
      <c r="C33" s="157">
        <v>423352</v>
      </c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>
        <f>SUM(C33:S33)</f>
        <v>423352</v>
      </c>
    </row>
    <row r="34" spans="1:20" s="147" customFormat="1" ht="11.25">
      <c r="A34" s="158" t="s">
        <v>475</v>
      </c>
      <c r="B34" s="260"/>
      <c r="C34" s="158">
        <f>SUM(C29:C33)</f>
        <v>466427</v>
      </c>
      <c r="D34" s="158">
        <f aca="true" t="shared" si="5" ref="D34:T34">SUM(D29:D33)</f>
        <v>0</v>
      </c>
      <c r="E34" s="158">
        <f t="shared" si="5"/>
        <v>0</v>
      </c>
      <c r="F34" s="158">
        <f t="shared" si="5"/>
        <v>0</v>
      </c>
      <c r="G34" s="158">
        <f t="shared" si="5"/>
        <v>0</v>
      </c>
      <c r="H34" s="158">
        <f t="shared" si="5"/>
        <v>0</v>
      </c>
      <c r="I34" s="158">
        <f t="shared" si="5"/>
        <v>0</v>
      </c>
      <c r="J34" s="158">
        <f t="shared" si="5"/>
        <v>0</v>
      </c>
      <c r="K34" s="158">
        <f t="shared" si="5"/>
        <v>0</v>
      </c>
      <c r="L34" s="158">
        <f t="shared" si="5"/>
        <v>0</v>
      </c>
      <c r="M34" s="158">
        <f t="shared" si="5"/>
        <v>0</v>
      </c>
      <c r="N34" s="158">
        <f t="shared" si="5"/>
        <v>0</v>
      </c>
      <c r="O34" s="158">
        <f t="shared" si="5"/>
        <v>0</v>
      </c>
      <c r="P34" s="158">
        <f t="shared" si="5"/>
        <v>0</v>
      </c>
      <c r="Q34" s="158">
        <f t="shared" si="5"/>
        <v>0</v>
      </c>
      <c r="R34" s="158">
        <f t="shared" si="5"/>
        <v>0</v>
      </c>
      <c r="S34" s="158">
        <f t="shared" si="5"/>
        <v>0</v>
      </c>
      <c r="T34" s="158">
        <f t="shared" si="5"/>
        <v>466427</v>
      </c>
    </row>
    <row r="35" spans="1:20" ht="11.25" hidden="1">
      <c r="A35" s="157" t="s">
        <v>547</v>
      </c>
      <c r="B35" s="259">
        <v>603</v>
      </c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>
        <f aca="true" t="shared" si="6" ref="T35:T44">SUM(C35:R35)</f>
        <v>0</v>
      </c>
    </row>
    <row r="36" spans="1:20" ht="11.25" hidden="1">
      <c r="A36" s="157" t="s">
        <v>548</v>
      </c>
      <c r="B36" s="259">
        <v>604</v>
      </c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>
        <f t="shared" si="6"/>
        <v>0</v>
      </c>
    </row>
    <row r="37" spans="1:20" ht="11.25" hidden="1">
      <c r="A37" s="157" t="s">
        <v>549</v>
      </c>
      <c r="B37" s="259">
        <v>606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>
        <f t="shared" si="6"/>
        <v>0</v>
      </c>
    </row>
    <row r="38" spans="1:20" ht="11.25" hidden="1">
      <c r="A38" s="157" t="s">
        <v>550</v>
      </c>
      <c r="B38" s="259">
        <v>619</v>
      </c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>
        <f t="shared" si="6"/>
        <v>0</v>
      </c>
    </row>
    <row r="39" spans="1:20" ht="11.25" hidden="1">
      <c r="A39" s="157" t="s">
        <v>551</v>
      </c>
      <c r="B39" s="259">
        <v>621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>
        <f t="shared" si="6"/>
        <v>0</v>
      </c>
    </row>
    <row r="40" spans="1:20" ht="11.25" hidden="1">
      <c r="A40" s="157" t="s">
        <v>552</v>
      </c>
      <c r="B40" s="259">
        <v>622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>
        <f t="shared" si="6"/>
        <v>0</v>
      </c>
    </row>
    <row r="41" spans="1:20" ht="11.25" hidden="1">
      <c r="A41" s="157" t="s">
        <v>553</v>
      </c>
      <c r="B41" s="259">
        <v>623</v>
      </c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>
        <f t="shared" si="6"/>
        <v>0</v>
      </c>
    </row>
    <row r="42" spans="1:20" ht="11.25" hidden="1">
      <c r="A42" s="157" t="s">
        <v>554</v>
      </c>
      <c r="B42" s="259">
        <v>626</v>
      </c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>
        <f t="shared" si="6"/>
        <v>0</v>
      </c>
    </row>
    <row r="43" spans="1:20" ht="11.25" hidden="1">
      <c r="A43" s="157" t="s">
        <v>555</v>
      </c>
      <c r="B43" s="259">
        <v>628</v>
      </c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>
        <f t="shared" si="6"/>
        <v>0</v>
      </c>
    </row>
    <row r="44" spans="1:20" ht="11.25" hidden="1">
      <c r="A44" s="157" t="s">
        <v>556</v>
      </c>
      <c r="B44" s="259">
        <v>629</v>
      </c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>
        <f t="shared" si="6"/>
        <v>0</v>
      </c>
    </row>
    <row r="45" spans="1:20" s="147" customFormat="1" ht="11.25" hidden="1">
      <c r="A45" s="179" t="s">
        <v>557</v>
      </c>
      <c r="B45" s="261"/>
      <c r="C45" s="179">
        <f>SUM(C35:C44)</f>
        <v>0</v>
      </c>
      <c r="D45" s="179">
        <f aca="true" t="shared" si="7" ref="D45:T45">SUM(D35:D44)</f>
        <v>0</v>
      </c>
      <c r="E45" s="179">
        <f t="shared" si="7"/>
        <v>0</v>
      </c>
      <c r="F45" s="179">
        <f t="shared" si="7"/>
        <v>0</v>
      </c>
      <c r="G45" s="179">
        <f t="shared" si="7"/>
        <v>0</v>
      </c>
      <c r="H45" s="179">
        <f t="shared" si="7"/>
        <v>0</v>
      </c>
      <c r="I45" s="179">
        <f t="shared" si="7"/>
        <v>0</v>
      </c>
      <c r="J45" s="179">
        <f t="shared" si="7"/>
        <v>0</v>
      </c>
      <c r="K45" s="179">
        <f t="shared" si="7"/>
        <v>0</v>
      </c>
      <c r="L45" s="179">
        <f t="shared" si="7"/>
        <v>0</v>
      </c>
      <c r="M45" s="179">
        <f t="shared" si="7"/>
        <v>0</v>
      </c>
      <c r="N45" s="179">
        <f t="shared" si="7"/>
        <v>0</v>
      </c>
      <c r="O45" s="179">
        <f t="shared" si="7"/>
        <v>0</v>
      </c>
      <c r="P45" s="179">
        <f t="shared" si="7"/>
        <v>0</v>
      </c>
      <c r="Q45" s="179">
        <f t="shared" si="7"/>
        <v>0</v>
      </c>
      <c r="R45" s="179">
        <f t="shared" si="7"/>
        <v>0</v>
      </c>
      <c r="S45" s="179">
        <f t="shared" si="7"/>
        <v>0</v>
      </c>
      <c r="T45" s="179">
        <f t="shared" si="7"/>
        <v>0</v>
      </c>
    </row>
    <row r="46" spans="1:20" ht="11.25">
      <c r="A46" s="157" t="s">
        <v>476</v>
      </c>
      <c r="B46" s="259">
        <v>713</v>
      </c>
      <c r="C46" s="157">
        <v>322</v>
      </c>
      <c r="D46" s="157"/>
      <c r="E46" s="157"/>
      <c r="F46" s="157"/>
      <c r="G46" s="157"/>
      <c r="H46" s="157"/>
      <c r="I46" s="157"/>
      <c r="J46" s="157"/>
      <c r="K46" s="157"/>
      <c r="L46" s="157">
        <v>231</v>
      </c>
      <c r="M46" s="157"/>
      <c r="N46" s="157"/>
      <c r="O46" s="157"/>
      <c r="P46" s="157">
        <v>30</v>
      </c>
      <c r="Q46" s="157">
        <v>238</v>
      </c>
      <c r="R46" s="157"/>
      <c r="S46" s="157"/>
      <c r="T46" s="157">
        <f>SUM(C46:R46)</f>
        <v>821</v>
      </c>
    </row>
    <row r="47" spans="1:20" ht="11.25" hidden="1">
      <c r="A47" s="157"/>
      <c r="B47" s="259">
        <v>714</v>
      </c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</row>
    <row r="48" spans="1:20" ht="11.25">
      <c r="A48" s="157" t="s">
        <v>477</v>
      </c>
      <c r="B48" s="259">
        <v>738</v>
      </c>
      <c r="C48" s="157">
        <v>230400</v>
      </c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>
        <f>SUM(C48:S48)</f>
        <v>230400</v>
      </c>
    </row>
    <row r="49" spans="1:20" ht="11.25">
      <c r="A49" s="157" t="s">
        <v>478</v>
      </c>
      <c r="B49" s="259">
        <v>739</v>
      </c>
      <c r="C49" s="157"/>
      <c r="D49" s="157"/>
      <c r="E49" s="157"/>
      <c r="F49" s="157"/>
      <c r="G49" s="157"/>
      <c r="H49" s="157"/>
      <c r="I49" s="157"/>
      <c r="J49" s="157"/>
      <c r="K49" s="157">
        <v>94850</v>
      </c>
      <c r="L49" s="157"/>
      <c r="M49" s="157"/>
      <c r="N49" s="157"/>
      <c r="O49" s="157"/>
      <c r="P49" s="157"/>
      <c r="Q49" s="157"/>
      <c r="R49" s="157"/>
      <c r="S49" s="157"/>
      <c r="T49" s="157">
        <f>SUM(C49:S49)</f>
        <v>94850</v>
      </c>
    </row>
    <row r="50" spans="1:20" ht="11.25" hidden="1">
      <c r="A50" s="157" t="s">
        <v>558</v>
      </c>
      <c r="B50" s="259">
        <v>745</v>
      </c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>
        <f>SUM(C50:R50)</f>
        <v>0</v>
      </c>
    </row>
    <row r="51" spans="1:20" ht="11.25" hidden="1">
      <c r="A51" s="157" t="s">
        <v>559</v>
      </c>
      <c r="B51" s="259">
        <v>759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>
        <f>SUM(C51:R51)</f>
        <v>0</v>
      </c>
    </row>
    <row r="52" spans="1:20" ht="11.25" hidden="1">
      <c r="A52" s="157"/>
      <c r="B52" s="259">
        <v>759</v>
      </c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</row>
    <row r="53" spans="1:20" s="147" customFormat="1" ht="11.25">
      <c r="A53" s="158" t="s">
        <v>479</v>
      </c>
      <c r="B53" s="260"/>
      <c r="C53" s="158">
        <f>SUM(C46:C51)</f>
        <v>230722</v>
      </c>
      <c r="D53" s="158">
        <f aca="true" t="shared" si="8" ref="D53:R53">SUM(D46:D51)</f>
        <v>0</v>
      </c>
      <c r="E53" s="158">
        <f t="shared" si="8"/>
        <v>0</v>
      </c>
      <c r="F53" s="158">
        <f t="shared" si="8"/>
        <v>0</v>
      </c>
      <c r="G53" s="158">
        <f t="shared" si="8"/>
        <v>0</v>
      </c>
      <c r="H53" s="158">
        <f t="shared" si="8"/>
        <v>0</v>
      </c>
      <c r="I53" s="158">
        <f t="shared" si="8"/>
        <v>0</v>
      </c>
      <c r="J53" s="158">
        <f t="shared" si="8"/>
        <v>0</v>
      </c>
      <c r="K53" s="158">
        <f t="shared" si="8"/>
        <v>94850</v>
      </c>
      <c r="L53" s="158">
        <f>SUM(L46:L51)</f>
        <v>231</v>
      </c>
      <c r="M53" s="158">
        <f t="shared" si="8"/>
        <v>0</v>
      </c>
      <c r="N53" s="158">
        <f t="shared" si="8"/>
        <v>0</v>
      </c>
      <c r="O53" s="158">
        <f t="shared" si="8"/>
        <v>0</v>
      </c>
      <c r="P53" s="158">
        <f t="shared" si="8"/>
        <v>30</v>
      </c>
      <c r="Q53" s="158">
        <f>SUM(Q46:Q51)</f>
        <v>238</v>
      </c>
      <c r="R53" s="158">
        <f t="shared" si="8"/>
        <v>0</v>
      </c>
      <c r="S53" s="158">
        <f>SUM(S46:S51)</f>
        <v>0</v>
      </c>
      <c r="T53" s="158">
        <f>SUM(T46:T51)</f>
        <v>326071</v>
      </c>
    </row>
    <row r="54" spans="1:20" ht="11.25" hidden="1">
      <c r="A54" s="157" t="s">
        <v>560</v>
      </c>
      <c r="B54" s="259">
        <v>832</v>
      </c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>
        <f>SUM(C54:R54)</f>
        <v>0</v>
      </c>
    </row>
    <row r="55" spans="1:20" ht="11.25" hidden="1">
      <c r="A55" s="157" t="s">
        <v>561</v>
      </c>
      <c r="B55" s="259">
        <v>849</v>
      </c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>
        <f>SUM(C55:R55)</f>
        <v>0</v>
      </c>
    </row>
    <row r="56" spans="1:20" ht="11.25" hidden="1">
      <c r="A56" s="157" t="s">
        <v>562</v>
      </c>
      <c r="B56" s="259">
        <v>865</v>
      </c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>
        <f>SUM(C56:R56)</f>
        <v>0</v>
      </c>
    </row>
    <row r="57" spans="1:20" ht="11.25" hidden="1">
      <c r="A57" s="157"/>
      <c r="B57" s="259">
        <v>865</v>
      </c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</row>
    <row r="58" spans="1:20" ht="11.25" hidden="1">
      <c r="A58" s="157" t="s">
        <v>563</v>
      </c>
      <c r="B58" s="259">
        <v>866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>
        <f>SUM(C58:R58)</f>
        <v>0</v>
      </c>
    </row>
    <row r="59" spans="1:20" ht="11.25">
      <c r="A59" s="157" t="s">
        <v>480</v>
      </c>
      <c r="B59" s="259">
        <v>898</v>
      </c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>
        <f>SUM(C59:R59)</f>
        <v>0</v>
      </c>
    </row>
    <row r="60" spans="1:20" s="147" customFormat="1" ht="11.25">
      <c r="A60" s="158" t="s">
        <v>481</v>
      </c>
      <c r="B60" s="260"/>
      <c r="C60" s="158">
        <f>SUM(C54:C59)</f>
        <v>0</v>
      </c>
      <c r="D60" s="158">
        <f aca="true" t="shared" si="9" ref="D60:T60">SUM(D54:D59)</f>
        <v>0</v>
      </c>
      <c r="E60" s="158">
        <f t="shared" si="9"/>
        <v>0</v>
      </c>
      <c r="F60" s="158">
        <f t="shared" si="9"/>
        <v>0</v>
      </c>
      <c r="G60" s="158">
        <f t="shared" si="9"/>
        <v>0</v>
      </c>
      <c r="H60" s="158">
        <f t="shared" si="9"/>
        <v>0</v>
      </c>
      <c r="I60" s="158">
        <f t="shared" si="9"/>
        <v>0</v>
      </c>
      <c r="J60" s="158">
        <f t="shared" si="9"/>
        <v>0</v>
      </c>
      <c r="K60" s="158">
        <f t="shared" si="9"/>
        <v>0</v>
      </c>
      <c r="L60" s="158">
        <f t="shared" si="9"/>
        <v>0</v>
      </c>
      <c r="M60" s="158">
        <f t="shared" si="9"/>
        <v>0</v>
      </c>
      <c r="N60" s="158">
        <f t="shared" si="9"/>
        <v>0</v>
      </c>
      <c r="O60" s="158">
        <f t="shared" si="9"/>
        <v>0</v>
      </c>
      <c r="P60" s="158">
        <f t="shared" si="9"/>
        <v>0</v>
      </c>
      <c r="Q60" s="158">
        <f t="shared" si="9"/>
        <v>0</v>
      </c>
      <c r="R60" s="158">
        <f t="shared" si="9"/>
        <v>0</v>
      </c>
      <c r="S60" s="158"/>
      <c r="T60" s="158">
        <f t="shared" si="9"/>
        <v>0</v>
      </c>
    </row>
    <row r="61" spans="1:20" s="147" customFormat="1" ht="11.25">
      <c r="A61" s="179"/>
      <c r="B61" s="261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</row>
    <row r="62" spans="1:20" ht="11.25">
      <c r="A62" s="159" t="s">
        <v>482</v>
      </c>
      <c r="B62" s="262"/>
      <c r="C62" s="159">
        <f>C9+C14+C23+C28+C34+C45+C53+C60</f>
        <v>2718752</v>
      </c>
      <c r="D62" s="159">
        <f aca="true" t="shared" si="10" ref="D62:S62">D9+D14+D23+D28+D34+D45+D53+D60</f>
        <v>53357</v>
      </c>
      <c r="E62" s="159">
        <f t="shared" si="10"/>
        <v>60770</v>
      </c>
      <c r="F62" s="159">
        <f t="shared" si="10"/>
        <v>90560</v>
      </c>
      <c r="G62" s="159">
        <f>G9+G14+G23+G28+G34+G45+G53+G60</f>
        <v>60820</v>
      </c>
      <c r="H62" s="159">
        <f t="shared" si="10"/>
        <v>218263</v>
      </c>
      <c r="I62" s="159">
        <f>I9+I14+I23+I28+I34+I45+I53+I60</f>
        <v>68820</v>
      </c>
      <c r="J62" s="159">
        <f t="shared" si="10"/>
        <v>0</v>
      </c>
      <c r="K62" s="159">
        <f>K9+K14+K23+K28+K34+K45+K53+K60</f>
        <v>94850</v>
      </c>
      <c r="L62" s="159">
        <f t="shared" si="10"/>
        <v>142961</v>
      </c>
      <c r="M62" s="159">
        <f t="shared" si="10"/>
        <v>680461</v>
      </c>
      <c r="N62" s="159">
        <f t="shared" si="10"/>
        <v>619647</v>
      </c>
      <c r="O62" s="159">
        <f t="shared" si="10"/>
        <v>561374</v>
      </c>
      <c r="P62" s="159">
        <f>P9+P14+P23+P28+P34+P45+P53+P60</f>
        <v>479916</v>
      </c>
      <c r="Q62" s="159">
        <f>Q9+Q14+Q23+Q28+Q34+Q45+Q53+Q60</f>
        <v>193483</v>
      </c>
      <c r="R62" s="159">
        <f t="shared" si="10"/>
        <v>226015</v>
      </c>
      <c r="S62" s="159">
        <f t="shared" si="10"/>
        <v>827968</v>
      </c>
      <c r="T62" s="159">
        <f>T9+T14+T23+T28+T34+T45+T53+T60</f>
        <v>7098017</v>
      </c>
    </row>
    <row r="63" ht="11.25">
      <c r="F63" s="147"/>
    </row>
    <row r="65" spans="1:14" ht="11.25">
      <c r="A65" s="145" t="s">
        <v>628</v>
      </c>
      <c r="B65" s="258"/>
      <c r="C65" s="146"/>
      <c r="D65" s="177"/>
      <c r="E65" s="178"/>
      <c r="F65" s="178"/>
      <c r="G65" s="178"/>
      <c r="N65" s="147"/>
    </row>
    <row r="66" spans="1:20" ht="11.25">
      <c r="A66" s="148" t="s">
        <v>444</v>
      </c>
      <c r="B66" s="150" t="s">
        <v>445</v>
      </c>
      <c r="C66" s="149"/>
      <c r="D66" s="149"/>
      <c r="E66" s="149"/>
      <c r="F66" s="150"/>
      <c r="G66" s="149"/>
      <c r="H66" s="150"/>
      <c r="I66" s="149"/>
      <c r="J66" s="149"/>
      <c r="K66" s="150" t="s">
        <v>446</v>
      </c>
      <c r="L66" s="149" t="s">
        <v>447</v>
      </c>
      <c r="M66" s="150" t="s">
        <v>448</v>
      </c>
      <c r="N66" s="149" t="s">
        <v>449</v>
      </c>
      <c r="O66" s="150" t="s">
        <v>450</v>
      </c>
      <c r="P66" s="149" t="s">
        <v>450</v>
      </c>
      <c r="Q66" s="150" t="s">
        <v>450</v>
      </c>
      <c r="R66" s="151" t="s">
        <v>450</v>
      </c>
      <c r="S66" s="151" t="s">
        <v>451</v>
      </c>
      <c r="T66" s="148"/>
    </row>
    <row r="67" spans="1:20" ht="11.25">
      <c r="A67" s="152"/>
      <c r="B67" s="154" t="s">
        <v>452</v>
      </c>
      <c r="C67" s="153" t="s">
        <v>453</v>
      </c>
      <c r="D67" s="153" t="s">
        <v>454</v>
      </c>
      <c r="E67" s="153" t="s">
        <v>455</v>
      </c>
      <c r="F67" s="154" t="s">
        <v>456</v>
      </c>
      <c r="G67" s="153" t="s">
        <v>457</v>
      </c>
      <c r="H67" s="154" t="s">
        <v>458</v>
      </c>
      <c r="I67" s="153" t="s">
        <v>459</v>
      </c>
      <c r="J67" s="153" t="s">
        <v>522</v>
      </c>
      <c r="K67" s="154" t="s">
        <v>460</v>
      </c>
      <c r="L67" s="153" t="s">
        <v>461</v>
      </c>
      <c r="M67" s="154" t="s">
        <v>462</v>
      </c>
      <c r="N67" s="153" t="s">
        <v>458</v>
      </c>
      <c r="O67" s="154" t="s">
        <v>463</v>
      </c>
      <c r="P67" s="153" t="s">
        <v>464</v>
      </c>
      <c r="Q67" s="154" t="s">
        <v>456</v>
      </c>
      <c r="R67" s="155" t="s">
        <v>457</v>
      </c>
      <c r="S67" s="155" t="s">
        <v>455</v>
      </c>
      <c r="T67" s="182" t="s">
        <v>153</v>
      </c>
    </row>
    <row r="68" spans="1:20" ht="11.25" hidden="1">
      <c r="A68" s="157" t="s">
        <v>483</v>
      </c>
      <c r="B68" s="259">
        <v>117</v>
      </c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>
        <f>SUM(C68:R68)</f>
        <v>0</v>
      </c>
    </row>
    <row r="69" spans="1:20" ht="11.25">
      <c r="A69" s="157" t="s">
        <v>465</v>
      </c>
      <c r="B69" s="259">
        <v>122</v>
      </c>
      <c r="C69" s="157">
        <v>526636</v>
      </c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>
        <f>SUM(C69:S69)</f>
        <v>526636</v>
      </c>
    </row>
    <row r="70" spans="1:20" ht="11.25" hidden="1">
      <c r="A70" s="157" t="s">
        <v>524</v>
      </c>
      <c r="B70" s="259">
        <v>123</v>
      </c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>
        <f>SUM(C70:R70)</f>
        <v>0</v>
      </c>
    </row>
    <row r="71" spans="1:20" ht="11.25">
      <c r="A71" s="158" t="s">
        <v>466</v>
      </c>
      <c r="B71" s="260"/>
      <c r="C71" s="158">
        <f aca="true" t="shared" si="11" ref="C71:T71">SUM(C68:C70)</f>
        <v>526636</v>
      </c>
      <c r="D71" s="158">
        <f t="shared" si="11"/>
        <v>0</v>
      </c>
      <c r="E71" s="158">
        <f t="shared" si="11"/>
        <v>0</v>
      </c>
      <c r="F71" s="158">
        <f t="shared" si="11"/>
        <v>0</v>
      </c>
      <c r="G71" s="158">
        <f t="shared" si="11"/>
        <v>0</v>
      </c>
      <c r="H71" s="158">
        <f t="shared" si="11"/>
        <v>0</v>
      </c>
      <c r="I71" s="158">
        <f t="shared" si="11"/>
        <v>0</v>
      </c>
      <c r="J71" s="158">
        <f t="shared" si="11"/>
        <v>0</v>
      </c>
      <c r="K71" s="158">
        <f t="shared" si="11"/>
        <v>0</v>
      </c>
      <c r="L71" s="158">
        <f t="shared" si="11"/>
        <v>0</v>
      </c>
      <c r="M71" s="158">
        <f t="shared" si="11"/>
        <v>0</v>
      </c>
      <c r="N71" s="158">
        <f t="shared" si="11"/>
        <v>0</v>
      </c>
      <c r="O71" s="158">
        <f t="shared" si="11"/>
        <v>0</v>
      </c>
      <c r="P71" s="158">
        <f t="shared" si="11"/>
        <v>0</v>
      </c>
      <c r="Q71" s="158">
        <f t="shared" si="11"/>
        <v>0</v>
      </c>
      <c r="R71" s="158">
        <f t="shared" si="11"/>
        <v>0</v>
      </c>
      <c r="S71" s="158">
        <f t="shared" si="11"/>
        <v>0</v>
      </c>
      <c r="T71" s="158">
        <f t="shared" si="11"/>
        <v>526636</v>
      </c>
    </row>
    <row r="72" spans="1:20" ht="11.25" hidden="1">
      <c r="A72" s="157" t="s">
        <v>484</v>
      </c>
      <c r="B72" s="259">
        <v>219</v>
      </c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>
        <f>SUM(C72:S72)</f>
        <v>0</v>
      </c>
    </row>
    <row r="73" spans="1:20" ht="11.25" hidden="1">
      <c r="A73" s="157" t="s">
        <v>467</v>
      </c>
      <c r="B73" s="259">
        <v>239</v>
      </c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>
        <f>SUM(C73:R73)</f>
        <v>0</v>
      </c>
    </row>
    <row r="74" spans="1:20" ht="11.25">
      <c r="A74" s="157" t="s">
        <v>485</v>
      </c>
      <c r="B74" s="259">
        <v>282</v>
      </c>
      <c r="C74" s="157">
        <v>173482</v>
      </c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>
        <f>SUM(C74:R74)</f>
        <v>173482</v>
      </c>
    </row>
    <row r="75" spans="1:20" ht="11.25" hidden="1">
      <c r="A75" s="157" t="s">
        <v>486</v>
      </c>
      <c r="B75" s="259">
        <v>283</v>
      </c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>
        <f>SUM(C75:R75)</f>
        <v>0</v>
      </c>
    </row>
    <row r="76" spans="1:20" ht="11.25">
      <c r="A76" s="158" t="s">
        <v>468</v>
      </c>
      <c r="B76" s="260"/>
      <c r="C76" s="158">
        <f aca="true" t="shared" si="12" ref="C76:T76">SUM(C72:C75)</f>
        <v>173482</v>
      </c>
      <c r="D76" s="158">
        <f t="shared" si="12"/>
        <v>0</v>
      </c>
      <c r="E76" s="158">
        <f t="shared" si="12"/>
        <v>0</v>
      </c>
      <c r="F76" s="158">
        <f t="shared" si="12"/>
        <v>0</v>
      </c>
      <c r="G76" s="158">
        <f t="shared" si="12"/>
        <v>0</v>
      </c>
      <c r="H76" s="158">
        <f t="shared" si="12"/>
        <v>0</v>
      </c>
      <c r="I76" s="158">
        <f t="shared" si="12"/>
        <v>0</v>
      </c>
      <c r="J76" s="158">
        <f t="shared" si="12"/>
        <v>0</v>
      </c>
      <c r="K76" s="158">
        <f t="shared" si="12"/>
        <v>0</v>
      </c>
      <c r="L76" s="158">
        <f t="shared" si="12"/>
        <v>0</v>
      </c>
      <c r="M76" s="158">
        <f t="shared" si="12"/>
        <v>0</v>
      </c>
      <c r="N76" s="158">
        <f t="shared" si="12"/>
        <v>0</v>
      </c>
      <c r="O76" s="158">
        <f t="shared" si="12"/>
        <v>0</v>
      </c>
      <c r="P76" s="158">
        <f t="shared" si="12"/>
        <v>0</v>
      </c>
      <c r="Q76" s="158">
        <f t="shared" si="12"/>
        <v>0</v>
      </c>
      <c r="R76" s="158">
        <f t="shared" si="12"/>
        <v>0</v>
      </c>
      <c r="S76" s="158">
        <f t="shared" si="12"/>
        <v>0</v>
      </c>
      <c r="T76" s="158">
        <f t="shared" si="12"/>
        <v>173482</v>
      </c>
    </row>
    <row r="77" spans="1:20" ht="11.25">
      <c r="A77" s="157" t="s">
        <v>469</v>
      </c>
      <c r="B77" s="259">
        <v>311</v>
      </c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>
        <f>SUM(C77:S77)</f>
        <v>0</v>
      </c>
    </row>
    <row r="78" spans="1:20" ht="11.25">
      <c r="A78" s="157" t="s">
        <v>487</v>
      </c>
      <c r="B78" s="259">
        <v>322</v>
      </c>
      <c r="C78" s="157">
        <v>162000</v>
      </c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>
        <v>60000</v>
      </c>
      <c r="O78" s="157"/>
      <c r="P78" s="157"/>
      <c r="Q78" s="157"/>
      <c r="R78" s="157">
        <v>3000</v>
      </c>
      <c r="S78" s="157"/>
      <c r="T78" s="157">
        <f>SUM(C78:S78)</f>
        <v>225000</v>
      </c>
    </row>
    <row r="79" spans="1:20" ht="11.25">
      <c r="A79" s="157" t="s">
        <v>488</v>
      </c>
      <c r="B79" s="259">
        <v>326</v>
      </c>
      <c r="C79" s="157"/>
      <c r="D79" s="157"/>
      <c r="E79" s="157"/>
      <c r="F79" s="157"/>
      <c r="G79" s="157"/>
      <c r="H79" s="157"/>
      <c r="I79" s="157"/>
      <c r="J79" s="157"/>
      <c r="K79" s="157"/>
      <c r="L79" s="157">
        <v>2040</v>
      </c>
      <c r="M79" s="157"/>
      <c r="N79" s="157"/>
      <c r="O79" s="157"/>
      <c r="P79" s="157"/>
      <c r="Q79" s="157"/>
      <c r="R79" s="157"/>
      <c r="S79" s="157"/>
      <c r="T79" s="157">
        <f>SUM(C79:R79)</f>
        <v>2040</v>
      </c>
    </row>
    <row r="80" spans="1:20" ht="11.25" hidden="1">
      <c r="A80" s="157" t="s">
        <v>362</v>
      </c>
      <c r="B80" s="259">
        <v>336</v>
      </c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>
        <f>SUM(C80:R80)</f>
        <v>0</v>
      </c>
    </row>
    <row r="81" spans="1:20" ht="11.25" hidden="1">
      <c r="A81" s="157" t="s">
        <v>525</v>
      </c>
      <c r="B81" s="259">
        <v>337</v>
      </c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>
        <f>SUM(C81:R81)</f>
        <v>0</v>
      </c>
    </row>
    <row r="82" spans="1:20" ht="11.25" hidden="1">
      <c r="A82" s="157" t="s">
        <v>526</v>
      </c>
      <c r="B82" s="259">
        <v>389</v>
      </c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>
        <f>SUM(C82:R82)</f>
        <v>0</v>
      </c>
    </row>
    <row r="83" spans="1:20" ht="11.25">
      <c r="A83" s="158" t="s">
        <v>470</v>
      </c>
      <c r="B83" s="260"/>
      <c r="C83" s="158">
        <f aca="true" t="shared" si="13" ref="C83:T83">SUM(C77:C82)</f>
        <v>162000</v>
      </c>
      <c r="D83" s="158">
        <f t="shared" si="13"/>
        <v>0</v>
      </c>
      <c r="E83" s="158">
        <f t="shared" si="13"/>
        <v>0</v>
      </c>
      <c r="F83" s="158">
        <f t="shared" si="13"/>
        <v>0</v>
      </c>
      <c r="G83" s="158">
        <f t="shared" si="13"/>
        <v>0</v>
      </c>
      <c r="H83" s="158">
        <f t="shared" si="13"/>
        <v>0</v>
      </c>
      <c r="I83" s="158">
        <f t="shared" si="13"/>
        <v>0</v>
      </c>
      <c r="J83" s="158">
        <f t="shared" si="13"/>
        <v>0</v>
      </c>
      <c r="K83" s="158">
        <f t="shared" si="13"/>
        <v>0</v>
      </c>
      <c r="L83" s="158">
        <f t="shared" si="13"/>
        <v>2040</v>
      </c>
      <c r="M83" s="158">
        <f t="shared" si="13"/>
        <v>0</v>
      </c>
      <c r="N83" s="158">
        <f t="shared" si="13"/>
        <v>60000</v>
      </c>
      <c r="O83" s="158">
        <f t="shared" si="13"/>
        <v>0</v>
      </c>
      <c r="P83" s="158">
        <f t="shared" si="13"/>
        <v>0</v>
      </c>
      <c r="Q83" s="158">
        <f t="shared" si="13"/>
        <v>0</v>
      </c>
      <c r="R83" s="158">
        <f t="shared" si="13"/>
        <v>3000</v>
      </c>
      <c r="S83" s="158">
        <f t="shared" si="13"/>
        <v>0</v>
      </c>
      <c r="T83" s="158">
        <f t="shared" si="13"/>
        <v>227040</v>
      </c>
    </row>
    <row r="84" spans="1:20" ht="11.25" hidden="1">
      <c r="A84" s="157" t="s">
        <v>527</v>
      </c>
      <c r="B84" s="259">
        <v>413</v>
      </c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>
        <f>SUM(C84:R84)</f>
        <v>0</v>
      </c>
    </row>
    <row r="85" spans="1:20" ht="11.25">
      <c r="A85" s="157" t="s">
        <v>471</v>
      </c>
      <c r="B85" s="259">
        <v>431</v>
      </c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>
        <f>SUM(C85:S85)</f>
        <v>0</v>
      </c>
    </row>
    <row r="86" spans="1:20" ht="11.25">
      <c r="A86" s="157" t="s">
        <v>472</v>
      </c>
      <c r="B86" s="259">
        <v>437</v>
      </c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>
        <f>SUM(C86:S86)</f>
        <v>0</v>
      </c>
    </row>
    <row r="87" spans="1:20" ht="11.25" hidden="1">
      <c r="A87" s="157" t="s">
        <v>473</v>
      </c>
      <c r="B87" s="259">
        <v>469</v>
      </c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>
        <f>SUM(C87:R87)</f>
        <v>0</v>
      </c>
    </row>
    <row r="88" spans="1:20" ht="11.25">
      <c r="A88" s="158" t="s">
        <v>474</v>
      </c>
      <c r="B88" s="260"/>
      <c r="C88" s="158">
        <f aca="true" t="shared" si="14" ref="C88:T88">SUM(C84:C87)</f>
        <v>0</v>
      </c>
      <c r="D88" s="158">
        <f t="shared" si="14"/>
        <v>0</v>
      </c>
      <c r="E88" s="158">
        <f t="shared" si="14"/>
        <v>0</v>
      </c>
      <c r="F88" s="158">
        <f t="shared" si="14"/>
        <v>0</v>
      </c>
      <c r="G88" s="158">
        <f t="shared" si="14"/>
        <v>0</v>
      </c>
      <c r="H88" s="158">
        <f t="shared" si="14"/>
        <v>0</v>
      </c>
      <c r="I88" s="158">
        <f t="shared" si="14"/>
        <v>0</v>
      </c>
      <c r="J88" s="158">
        <f t="shared" si="14"/>
        <v>0</v>
      </c>
      <c r="K88" s="158">
        <f t="shared" si="14"/>
        <v>0</v>
      </c>
      <c r="L88" s="158">
        <f t="shared" si="14"/>
        <v>0</v>
      </c>
      <c r="M88" s="158">
        <f t="shared" si="14"/>
        <v>0</v>
      </c>
      <c r="N88" s="158">
        <f t="shared" si="14"/>
        <v>0</v>
      </c>
      <c r="O88" s="158">
        <f t="shared" si="14"/>
        <v>0</v>
      </c>
      <c r="P88" s="158">
        <f t="shared" si="14"/>
        <v>0</v>
      </c>
      <c r="Q88" s="158">
        <f t="shared" si="14"/>
        <v>0</v>
      </c>
      <c r="R88" s="158">
        <f t="shared" si="14"/>
        <v>0</v>
      </c>
      <c r="S88" s="158">
        <f t="shared" si="14"/>
        <v>0</v>
      </c>
      <c r="T88" s="158">
        <f t="shared" si="14"/>
        <v>0</v>
      </c>
    </row>
    <row r="89" spans="1:20" ht="11.25" hidden="1">
      <c r="A89" s="157" t="s">
        <v>528</v>
      </c>
      <c r="B89" s="259">
        <v>524</v>
      </c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>
        <f>SUM(C89:R89)</f>
        <v>0</v>
      </c>
    </row>
    <row r="90" spans="1:20" ht="11.25" hidden="1">
      <c r="A90" s="157" t="s">
        <v>529</v>
      </c>
      <c r="B90" s="259">
        <v>525</v>
      </c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>
        <f>SUM(C90:R90)</f>
        <v>0</v>
      </c>
    </row>
    <row r="91" spans="1:20" ht="11.25" hidden="1">
      <c r="A91" s="157" t="s">
        <v>546</v>
      </c>
      <c r="B91" s="259">
        <v>532</v>
      </c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>
        <f>SUM(C91:R91)</f>
        <v>0</v>
      </c>
    </row>
    <row r="92" spans="1:20" ht="11.25" hidden="1">
      <c r="A92" s="157" t="s">
        <v>489</v>
      </c>
      <c r="B92" s="259">
        <v>559</v>
      </c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>
        <f>SUM(C92:R92)</f>
        <v>0</v>
      </c>
    </row>
    <row r="93" spans="1:20" ht="11.25" hidden="1">
      <c r="A93" s="157" t="s">
        <v>490</v>
      </c>
      <c r="B93" s="259">
        <v>540</v>
      </c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>
        <f>SUM(C93:R93)</f>
        <v>0</v>
      </c>
    </row>
    <row r="94" spans="1:20" ht="11.25" hidden="1">
      <c r="A94" s="179" t="s">
        <v>475</v>
      </c>
      <c r="B94" s="261"/>
      <c r="C94" s="179">
        <f aca="true" t="shared" si="15" ref="C94:T94">SUM(C89:C93)</f>
        <v>0</v>
      </c>
      <c r="D94" s="179">
        <f t="shared" si="15"/>
        <v>0</v>
      </c>
      <c r="E94" s="179">
        <f t="shared" si="15"/>
        <v>0</v>
      </c>
      <c r="F94" s="179">
        <f t="shared" si="15"/>
        <v>0</v>
      </c>
      <c r="G94" s="179">
        <f t="shared" si="15"/>
        <v>0</v>
      </c>
      <c r="H94" s="179">
        <f t="shared" si="15"/>
        <v>0</v>
      </c>
      <c r="I94" s="179">
        <f t="shared" si="15"/>
        <v>0</v>
      </c>
      <c r="J94" s="179">
        <f t="shared" si="15"/>
        <v>0</v>
      </c>
      <c r="K94" s="179">
        <f t="shared" si="15"/>
        <v>0</v>
      </c>
      <c r="L94" s="179">
        <f t="shared" si="15"/>
        <v>0</v>
      </c>
      <c r="M94" s="179">
        <f t="shared" si="15"/>
        <v>0</v>
      </c>
      <c r="N94" s="179">
        <f t="shared" si="15"/>
        <v>0</v>
      </c>
      <c r="O94" s="179">
        <f t="shared" si="15"/>
        <v>0</v>
      </c>
      <c r="P94" s="179">
        <f t="shared" si="15"/>
        <v>0</v>
      </c>
      <c r="Q94" s="179">
        <f t="shared" si="15"/>
        <v>0</v>
      </c>
      <c r="R94" s="179">
        <f t="shared" si="15"/>
        <v>0</v>
      </c>
      <c r="S94" s="179">
        <f t="shared" si="15"/>
        <v>0</v>
      </c>
      <c r="T94" s="179">
        <f t="shared" si="15"/>
        <v>0</v>
      </c>
    </row>
    <row r="95" spans="1:20" ht="11.25" hidden="1">
      <c r="A95" s="157" t="s">
        <v>547</v>
      </c>
      <c r="B95" s="259">
        <v>603</v>
      </c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>
        <f aca="true" t="shared" si="16" ref="T95:T104">SUM(C95:R95)</f>
        <v>0</v>
      </c>
    </row>
    <row r="96" spans="1:20" ht="11.25" hidden="1">
      <c r="A96" s="157" t="s">
        <v>548</v>
      </c>
      <c r="B96" s="259">
        <v>604</v>
      </c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>
        <f t="shared" si="16"/>
        <v>0</v>
      </c>
    </row>
    <row r="97" spans="1:20" ht="11.25" hidden="1">
      <c r="A97" s="157" t="s">
        <v>549</v>
      </c>
      <c r="B97" s="259">
        <v>606</v>
      </c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>
        <f t="shared" si="16"/>
        <v>0</v>
      </c>
    </row>
    <row r="98" spans="1:20" ht="11.25" hidden="1">
      <c r="A98" s="157" t="s">
        <v>550</v>
      </c>
      <c r="B98" s="259">
        <v>619</v>
      </c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>
        <f t="shared" si="16"/>
        <v>0</v>
      </c>
    </row>
    <row r="99" spans="1:20" ht="11.25" hidden="1">
      <c r="A99" s="157" t="s">
        <v>551</v>
      </c>
      <c r="B99" s="259">
        <v>621</v>
      </c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>
        <f t="shared" si="16"/>
        <v>0</v>
      </c>
    </row>
    <row r="100" spans="1:20" ht="11.25" hidden="1">
      <c r="A100" s="157" t="s">
        <v>552</v>
      </c>
      <c r="B100" s="259">
        <v>622</v>
      </c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>
        <f t="shared" si="16"/>
        <v>0</v>
      </c>
    </row>
    <row r="101" spans="1:20" ht="11.25" hidden="1">
      <c r="A101" s="157" t="s">
        <v>553</v>
      </c>
      <c r="B101" s="259">
        <v>623</v>
      </c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>
        <f t="shared" si="16"/>
        <v>0</v>
      </c>
    </row>
    <row r="102" spans="1:20" ht="11.25" hidden="1">
      <c r="A102" s="157" t="s">
        <v>554</v>
      </c>
      <c r="B102" s="259">
        <v>626</v>
      </c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>
        <f t="shared" si="16"/>
        <v>0</v>
      </c>
    </row>
    <row r="103" spans="1:20" ht="11.25" hidden="1">
      <c r="A103" s="157" t="s">
        <v>555</v>
      </c>
      <c r="B103" s="259">
        <v>628</v>
      </c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>
        <f t="shared" si="16"/>
        <v>0</v>
      </c>
    </row>
    <row r="104" spans="1:20" ht="11.25" hidden="1">
      <c r="A104" s="157" t="s">
        <v>556</v>
      </c>
      <c r="B104" s="259">
        <v>629</v>
      </c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>
        <f t="shared" si="16"/>
        <v>0</v>
      </c>
    </row>
    <row r="105" spans="1:20" ht="11.25" hidden="1">
      <c r="A105" s="179" t="s">
        <v>557</v>
      </c>
      <c r="B105" s="261"/>
      <c r="C105" s="179">
        <f aca="true" t="shared" si="17" ref="C105:T105">SUM(C95:C104)</f>
        <v>0</v>
      </c>
      <c r="D105" s="179">
        <f t="shared" si="17"/>
        <v>0</v>
      </c>
      <c r="E105" s="179">
        <f t="shared" si="17"/>
        <v>0</v>
      </c>
      <c r="F105" s="179">
        <f t="shared" si="17"/>
        <v>0</v>
      </c>
      <c r="G105" s="179">
        <f t="shared" si="17"/>
        <v>0</v>
      </c>
      <c r="H105" s="179">
        <f t="shared" si="17"/>
        <v>0</v>
      </c>
      <c r="I105" s="179">
        <f t="shared" si="17"/>
        <v>0</v>
      </c>
      <c r="J105" s="179">
        <f t="shared" si="17"/>
        <v>0</v>
      </c>
      <c r="K105" s="179">
        <f t="shared" si="17"/>
        <v>0</v>
      </c>
      <c r="L105" s="179">
        <f t="shared" si="17"/>
        <v>0</v>
      </c>
      <c r="M105" s="179">
        <f t="shared" si="17"/>
        <v>0</v>
      </c>
      <c r="N105" s="179">
        <f t="shared" si="17"/>
        <v>0</v>
      </c>
      <c r="O105" s="179">
        <f t="shared" si="17"/>
        <v>0</v>
      </c>
      <c r="P105" s="179">
        <f t="shared" si="17"/>
        <v>0</v>
      </c>
      <c r="Q105" s="179">
        <f t="shared" si="17"/>
        <v>0</v>
      </c>
      <c r="R105" s="179">
        <f t="shared" si="17"/>
        <v>0</v>
      </c>
      <c r="S105" s="179">
        <f t="shared" si="17"/>
        <v>0</v>
      </c>
      <c r="T105" s="179">
        <f t="shared" si="17"/>
        <v>0</v>
      </c>
    </row>
    <row r="106" spans="1:20" ht="11.25" hidden="1">
      <c r="A106" s="157" t="s">
        <v>476</v>
      </c>
      <c r="B106" s="259">
        <v>714</v>
      </c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>
        <f>SUM(C106:R106)</f>
        <v>0</v>
      </c>
    </row>
    <row r="107" spans="1:20" ht="11.25" hidden="1">
      <c r="A107" s="157"/>
      <c r="B107" s="259">
        <v>714</v>
      </c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</row>
    <row r="108" spans="1:20" ht="11.25">
      <c r="A108" s="157" t="s">
        <v>477</v>
      </c>
      <c r="B108" s="259">
        <v>738</v>
      </c>
      <c r="C108" s="157">
        <v>432000</v>
      </c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>
        <f>SUM(C108:S108)</f>
        <v>432000</v>
      </c>
    </row>
    <row r="109" spans="1:20" ht="11.25">
      <c r="A109" s="157" t="s">
        <v>478</v>
      </c>
      <c r="B109" s="259">
        <v>739</v>
      </c>
      <c r="C109" s="157">
        <v>238000</v>
      </c>
      <c r="D109" s="157"/>
      <c r="E109" s="157"/>
      <c r="F109" s="157"/>
      <c r="G109" s="157"/>
      <c r="H109" s="157"/>
      <c r="I109" s="157"/>
      <c r="J109" s="157"/>
      <c r="K109" s="157">
        <v>48250</v>
      </c>
      <c r="L109" s="157"/>
      <c r="M109" s="157"/>
      <c r="N109" s="157"/>
      <c r="O109" s="157"/>
      <c r="P109" s="157"/>
      <c r="Q109" s="157"/>
      <c r="R109" s="157"/>
      <c r="S109" s="157"/>
      <c r="T109" s="157">
        <f>SUM(C109:S109)</f>
        <v>286250</v>
      </c>
    </row>
    <row r="110" spans="1:20" ht="11.25" hidden="1">
      <c r="A110" s="157" t="s">
        <v>558</v>
      </c>
      <c r="B110" s="259">
        <v>745</v>
      </c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>
        <f>SUM(C110:R110)</f>
        <v>0</v>
      </c>
    </row>
    <row r="111" spans="1:20" ht="11.25" hidden="1">
      <c r="A111" s="157" t="s">
        <v>559</v>
      </c>
      <c r="B111" s="259">
        <v>759</v>
      </c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>
        <f>SUM(C111:R111)</f>
        <v>0</v>
      </c>
    </row>
    <row r="112" spans="1:20" ht="11.25" hidden="1">
      <c r="A112" s="157"/>
      <c r="B112" s="259">
        <v>759</v>
      </c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</row>
    <row r="113" spans="1:20" ht="11.25">
      <c r="A113" s="158" t="s">
        <v>479</v>
      </c>
      <c r="B113" s="260"/>
      <c r="C113" s="158">
        <f aca="true" t="shared" si="18" ref="C113:T113">SUM(C106:C111)</f>
        <v>670000</v>
      </c>
      <c r="D113" s="158">
        <f t="shared" si="18"/>
        <v>0</v>
      </c>
      <c r="E113" s="158">
        <f t="shared" si="18"/>
        <v>0</v>
      </c>
      <c r="F113" s="158">
        <f t="shared" si="18"/>
        <v>0</v>
      </c>
      <c r="G113" s="158">
        <f t="shared" si="18"/>
        <v>0</v>
      </c>
      <c r="H113" s="158">
        <f t="shared" si="18"/>
        <v>0</v>
      </c>
      <c r="I113" s="158">
        <f t="shared" si="18"/>
        <v>0</v>
      </c>
      <c r="J113" s="158">
        <f t="shared" si="18"/>
        <v>0</v>
      </c>
      <c r="K113" s="158">
        <f t="shared" si="18"/>
        <v>48250</v>
      </c>
      <c r="L113" s="158">
        <f t="shared" si="18"/>
        <v>0</v>
      </c>
      <c r="M113" s="158">
        <f t="shared" si="18"/>
        <v>0</v>
      </c>
      <c r="N113" s="158">
        <f t="shared" si="18"/>
        <v>0</v>
      </c>
      <c r="O113" s="158">
        <f t="shared" si="18"/>
        <v>0</v>
      </c>
      <c r="P113" s="158">
        <f t="shared" si="18"/>
        <v>0</v>
      </c>
      <c r="Q113" s="158">
        <f t="shared" si="18"/>
        <v>0</v>
      </c>
      <c r="R113" s="158">
        <f t="shared" si="18"/>
        <v>0</v>
      </c>
      <c r="S113" s="158">
        <f>SUM(S106:S111)</f>
        <v>0</v>
      </c>
      <c r="T113" s="158">
        <f t="shared" si="18"/>
        <v>718250</v>
      </c>
    </row>
    <row r="114" spans="1:20" ht="11.25" hidden="1">
      <c r="A114" s="157" t="s">
        <v>560</v>
      </c>
      <c r="B114" s="259">
        <v>832</v>
      </c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>
        <f>SUM(C114:R114)</f>
        <v>0</v>
      </c>
    </row>
    <row r="115" spans="1:20" ht="11.25" hidden="1">
      <c r="A115" s="157" t="s">
        <v>561</v>
      </c>
      <c r="B115" s="259">
        <v>849</v>
      </c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>
        <f>SUM(C115:R115)</f>
        <v>0</v>
      </c>
    </row>
    <row r="116" spans="1:20" ht="11.25" hidden="1">
      <c r="A116" s="157" t="s">
        <v>562</v>
      </c>
      <c r="B116" s="259">
        <v>865</v>
      </c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>
        <f>SUM(C116:R116)</f>
        <v>0</v>
      </c>
    </row>
    <row r="117" spans="1:20" ht="11.25" hidden="1">
      <c r="A117" s="157"/>
      <c r="B117" s="259">
        <v>865</v>
      </c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</row>
    <row r="118" spans="1:20" ht="11.25" hidden="1">
      <c r="A118" s="157" t="s">
        <v>563</v>
      </c>
      <c r="B118" s="259">
        <v>866</v>
      </c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>
        <f>SUM(C118:R118)</f>
        <v>0</v>
      </c>
    </row>
    <row r="119" spans="1:20" ht="11.25" hidden="1">
      <c r="A119" s="157" t="s">
        <v>480</v>
      </c>
      <c r="B119" s="259">
        <v>898</v>
      </c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>
        <f>SUM(C119:R119)</f>
        <v>0</v>
      </c>
    </row>
    <row r="120" spans="1:20" ht="11.25" hidden="1">
      <c r="A120" s="179" t="s">
        <v>481</v>
      </c>
      <c r="B120" s="261"/>
      <c r="C120" s="179">
        <f aca="true" t="shared" si="19" ref="C120:T120">SUM(C114:C119)</f>
        <v>0</v>
      </c>
      <c r="D120" s="179">
        <f t="shared" si="19"/>
        <v>0</v>
      </c>
      <c r="E120" s="179">
        <f t="shared" si="19"/>
        <v>0</v>
      </c>
      <c r="F120" s="179">
        <f t="shared" si="19"/>
        <v>0</v>
      </c>
      <c r="G120" s="179">
        <f t="shared" si="19"/>
        <v>0</v>
      </c>
      <c r="H120" s="179">
        <f t="shared" si="19"/>
        <v>0</v>
      </c>
      <c r="I120" s="179">
        <f t="shared" si="19"/>
        <v>0</v>
      </c>
      <c r="J120" s="179">
        <f t="shared" si="19"/>
        <v>0</v>
      </c>
      <c r="K120" s="179">
        <f t="shared" si="19"/>
        <v>0</v>
      </c>
      <c r="L120" s="179">
        <f t="shared" si="19"/>
        <v>0</v>
      </c>
      <c r="M120" s="179">
        <f t="shared" si="19"/>
        <v>0</v>
      </c>
      <c r="N120" s="179">
        <f t="shared" si="19"/>
        <v>0</v>
      </c>
      <c r="O120" s="179">
        <f t="shared" si="19"/>
        <v>0</v>
      </c>
      <c r="P120" s="179">
        <f t="shared" si="19"/>
        <v>0</v>
      </c>
      <c r="Q120" s="179">
        <f t="shared" si="19"/>
        <v>0</v>
      </c>
      <c r="R120" s="179">
        <f t="shared" si="19"/>
        <v>0</v>
      </c>
      <c r="S120" s="179">
        <f t="shared" si="19"/>
        <v>0</v>
      </c>
      <c r="T120" s="179">
        <f t="shared" si="19"/>
        <v>0</v>
      </c>
    </row>
    <row r="121" spans="1:20" ht="11.25">
      <c r="A121" s="179"/>
      <c r="B121" s="261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</row>
    <row r="122" spans="1:20" ht="11.25">
      <c r="A122" s="159" t="s">
        <v>482</v>
      </c>
      <c r="B122" s="262"/>
      <c r="C122" s="159">
        <f aca="true" t="shared" si="20" ref="C122:T122">C71+C76+C83+C88+C94+C105+C113+C120</f>
        <v>1532118</v>
      </c>
      <c r="D122" s="159">
        <f t="shared" si="20"/>
        <v>0</v>
      </c>
      <c r="E122" s="159">
        <f t="shared" si="20"/>
        <v>0</v>
      </c>
      <c r="F122" s="159">
        <f t="shared" si="20"/>
        <v>0</v>
      </c>
      <c r="G122" s="159">
        <f t="shared" si="20"/>
        <v>0</v>
      </c>
      <c r="H122" s="159">
        <f t="shared" si="20"/>
        <v>0</v>
      </c>
      <c r="I122" s="159">
        <f t="shared" si="20"/>
        <v>0</v>
      </c>
      <c r="J122" s="159">
        <f t="shared" si="20"/>
        <v>0</v>
      </c>
      <c r="K122" s="159">
        <f t="shared" si="20"/>
        <v>48250</v>
      </c>
      <c r="L122" s="159">
        <f t="shared" si="20"/>
        <v>2040</v>
      </c>
      <c r="M122" s="159">
        <f t="shared" si="20"/>
        <v>0</v>
      </c>
      <c r="N122" s="159">
        <f t="shared" si="20"/>
        <v>60000</v>
      </c>
      <c r="O122" s="159">
        <f t="shared" si="20"/>
        <v>0</v>
      </c>
      <c r="P122" s="159">
        <f t="shared" si="20"/>
        <v>0</v>
      </c>
      <c r="Q122" s="159">
        <f t="shared" si="20"/>
        <v>0</v>
      </c>
      <c r="R122" s="159">
        <f t="shared" si="20"/>
        <v>3000</v>
      </c>
      <c r="S122" s="159">
        <f t="shared" si="20"/>
        <v>0</v>
      </c>
      <c r="T122" s="159">
        <f>T71+T76+T83+T88+T94+T105+T113+T120</f>
        <v>1645408</v>
      </c>
    </row>
    <row r="123" spans="1:20" ht="11.25">
      <c r="A123" s="142"/>
      <c r="B123" s="263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</row>
    <row r="124" spans="1:20" ht="11.25">
      <c r="A124" s="142"/>
      <c r="B124" s="263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</row>
    <row r="125" spans="1:20" ht="11.25">
      <c r="A125" s="142"/>
      <c r="B125" s="263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</row>
    <row r="126" spans="1:14" ht="11.25">
      <c r="A126" s="145" t="s">
        <v>629</v>
      </c>
      <c r="B126" s="258"/>
      <c r="C126" s="146"/>
      <c r="D126" s="146"/>
      <c r="E126" s="177"/>
      <c r="F126" s="178"/>
      <c r="G126" s="178"/>
      <c r="N126" s="147"/>
    </row>
    <row r="127" spans="1:20" ht="11.25">
      <c r="A127" s="148" t="s">
        <v>444</v>
      </c>
      <c r="B127" s="150" t="s">
        <v>445</v>
      </c>
      <c r="C127" s="149"/>
      <c r="D127" s="149"/>
      <c r="E127" s="149"/>
      <c r="F127" s="151"/>
      <c r="G127" s="149"/>
      <c r="H127" s="150"/>
      <c r="I127" s="149"/>
      <c r="J127" s="149"/>
      <c r="K127" s="150" t="s">
        <v>446</v>
      </c>
      <c r="L127" s="149" t="s">
        <v>447</v>
      </c>
      <c r="M127" s="150" t="s">
        <v>448</v>
      </c>
      <c r="N127" s="149" t="s">
        <v>449</v>
      </c>
      <c r="O127" s="150" t="s">
        <v>450</v>
      </c>
      <c r="P127" s="149" t="s">
        <v>450</v>
      </c>
      <c r="Q127" s="150" t="s">
        <v>450</v>
      </c>
      <c r="R127" s="151" t="s">
        <v>450</v>
      </c>
      <c r="S127" s="151" t="s">
        <v>451</v>
      </c>
      <c r="T127" s="148"/>
    </row>
    <row r="128" spans="1:20" ht="11.25">
      <c r="A128" s="152"/>
      <c r="B128" s="154" t="s">
        <v>452</v>
      </c>
      <c r="C128" s="153" t="s">
        <v>453</v>
      </c>
      <c r="D128" s="153" t="s">
        <v>454</v>
      </c>
      <c r="E128" s="153" t="s">
        <v>455</v>
      </c>
      <c r="F128" s="155" t="s">
        <v>456</v>
      </c>
      <c r="G128" s="153" t="s">
        <v>457</v>
      </c>
      <c r="H128" s="154" t="s">
        <v>458</v>
      </c>
      <c r="I128" s="153" t="s">
        <v>459</v>
      </c>
      <c r="J128" s="153" t="s">
        <v>522</v>
      </c>
      <c r="K128" s="154" t="s">
        <v>460</v>
      </c>
      <c r="L128" s="153" t="s">
        <v>461</v>
      </c>
      <c r="M128" s="154" t="s">
        <v>462</v>
      </c>
      <c r="N128" s="153" t="s">
        <v>458</v>
      </c>
      <c r="O128" s="154" t="s">
        <v>463</v>
      </c>
      <c r="P128" s="153" t="s">
        <v>464</v>
      </c>
      <c r="Q128" s="154" t="s">
        <v>456</v>
      </c>
      <c r="R128" s="155" t="s">
        <v>457</v>
      </c>
      <c r="S128" s="155" t="s">
        <v>455</v>
      </c>
      <c r="T128" s="182" t="s">
        <v>153</v>
      </c>
    </row>
    <row r="129" spans="1:20" ht="11.25" hidden="1">
      <c r="A129" s="157" t="s">
        <v>483</v>
      </c>
      <c r="B129" s="259">
        <v>117</v>
      </c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>
        <f>SUM(C129:R129)</f>
        <v>0</v>
      </c>
    </row>
    <row r="130" spans="1:20" ht="11.25">
      <c r="A130" s="157" t="s">
        <v>465</v>
      </c>
      <c r="B130" s="259">
        <v>122</v>
      </c>
      <c r="C130" s="157">
        <v>915366</v>
      </c>
      <c r="D130" s="157">
        <v>30550</v>
      </c>
      <c r="E130" s="157">
        <v>36750</v>
      </c>
      <c r="F130" s="157">
        <v>23770</v>
      </c>
      <c r="G130" s="157">
        <v>50250</v>
      </c>
      <c r="H130" s="157">
        <v>89956</v>
      </c>
      <c r="I130" s="157">
        <v>37890</v>
      </c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>
        <f>SUM(C130:S130)</f>
        <v>1184532</v>
      </c>
    </row>
    <row r="131" spans="1:20" ht="11.25">
      <c r="A131" s="157" t="s">
        <v>524</v>
      </c>
      <c r="B131" s="259">
        <v>123</v>
      </c>
      <c r="C131" s="157">
        <v>280600</v>
      </c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>
        <f>SUM(C131:S131)</f>
        <v>280600</v>
      </c>
    </row>
    <row r="132" spans="1:20" ht="11.25">
      <c r="A132" s="158" t="s">
        <v>466</v>
      </c>
      <c r="B132" s="260"/>
      <c r="C132" s="158">
        <f aca="true" t="shared" si="21" ref="C132:T132">SUM(C129:C131)</f>
        <v>1195966</v>
      </c>
      <c r="D132" s="158">
        <f t="shared" si="21"/>
        <v>30550</v>
      </c>
      <c r="E132" s="158">
        <f t="shared" si="21"/>
        <v>36750</v>
      </c>
      <c r="F132" s="158">
        <f t="shared" si="21"/>
        <v>23770</v>
      </c>
      <c r="G132" s="158">
        <f t="shared" si="21"/>
        <v>50250</v>
      </c>
      <c r="H132" s="158">
        <f t="shared" si="21"/>
        <v>89956</v>
      </c>
      <c r="I132" s="158">
        <f t="shared" si="21"/>
        <v>37890</v>
      </c>
      <c r="J132" s="158">
        <f t="shared" si="21"/>
        <v>0</v>
      </c>
      <c r="K132" s="158">
        <f t="shared" si="21"/>
        <v>0</v>
      </c>
      <c r="L132" s="158">
        <f t="shared" si="21"/>
        <v>0</v>
      </c>
      <c r="M132" s="158">
        <f t="shared" si="21"/>
        <v>0</v>
      </c>
      <c r="N132" s="158">
        <f t="shared" si="21"/>
        <v>0</v>
      </c>
      <c r="O132" s="158">
        <f t="shared" si="21"/>
        <v>0</v>
      </c>
      <c r="P132" s="158">
        <f t="shared" si="21"/>
        <v>0</v>
      </c>
      <c r="Q132" s="158">
        <f t="shared" si="21"/>
        <v>0</v>
      </c>
      <c r="R132" s="158">
        <f t="shared" si="21"/>
        <v>0</v>
      </c>
      <c r="S132" s="158">
        <f t="shared" si="21"/>
        <v>0</v>
      </c>
      <c r="T132" s="158">
        <f t="shared" si="21"/>
        <v>1465132</v>
      </c>
    </row>
    <row r="133" spans="1:20" ht="11.25" hidden="1">
      <c r="A133" s="157" t="s">
        <v>484</v>
      </c>
      <c r="B133" s="259">
        <v>219</v>
      </c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>
        <f>SUM(C133:R133)</f>
        <v>0</v>
      </c>
    </row>
    <row r="134" spans="1:20" ht="11.25">
      <c r="A134" s="157" t="s">
        <v>634</v>
      </c>
      <c r="B134" s="259">
        <v>239</v>
      </c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>
        <f>SUM(C134:S134)</f>
        <v>0</v>
      </c>
    </row>
    <row r="135" spans="1:20" ht="11.25" hidden="1">
      <c r="A135" s="157" t="s">
        <v>485</v>
      </c>
      <c r="B135" s="259">
        <v>282</v>
      </c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>
        <f>SUM(C135:R135)</f>
        <v>0</v>
      </c>
    </row>
    <row r="136" spans="1:20" ht="11.25" hidden="1">
      <c r="A136" s="157" t="s">
        <v>486</v>
      </c>
      <c r="B136" s="259">
        <v>283</v>
      </c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>
        <f>SUM(C136:R136)</f>
        <v>0</v>
      </c>
    </row>
    <row r="137" spans="1:20" ht="11.25">
      <c r="A137" s="158" t="s">
        <v>468</v>
      </c>
      <c r="B137" s="260"/>
      <c r="C137" s="158">
        <f aca="true" t="shared" si="22" ref="C137:T137">SUM(C133:C136)</f>
        <v>0</v>
      </c>
      <c r="D137" s="158">
        <f t="shared" si="22"/>
        <v>0</v>
      </c>
      <c r="E137" s="158">
        <f t="shared" si="22"/>
        <v>0</v>
      </c>
      <c r="F137" s="158">
        <f t="shared" si="22"/>
        <v>0</v>
      </c>
      <c r="G137" s="158">
        <f t="shared" si="22"/>
        <v>0</v>
      </c>
      <c r="H137" s="158">
        <f t="shared" si="22"/>
        <v>0</v>
      </c>
      <c r="I137" s="158">
        <f t="shared" si="22"/>
        <v>0</v>
      </c>
      <c r="J137" s="158">
        <f t="shared" si="22"/>
        <v>0</v>
      </c>
      <c r="K137" s="158">
        <f t="shared" si="22"/>
        <v>0</v>
      </c>
      <c r="L137" s="158">
        <f t="shared" si="22"/>
        <v>0</v>
      </c>
      <c r="M137" s="158">
        <f t="shared" si="22"/>
        <v>0</v>
      </c>
      <c r="N137" s="158">
        <f t="shared" si="22"/>
        <v>0</v>
      </c>
      <c r="O137" s="158">
        <f t="shared" si="22"/>
        <v>0</v>
      </c>
      <c r="P137" s="158">
        <f t="shared" si="22"/>
        <v>0</v>
      </c>
      <c r="Q137" s="158">
        <f t="shared" si="22"/>
        <v>0</v>
      </c>
      <c r="R137" s="158">
        <f t="shared" si="22"/>
        <v>0</v>
      </c>
      <c r="S137" s="158">
        <f t="shared" si="22"/>
        <v>0</v>
      </c>
      <c r="T137" s="158">
        <f t="shared" si="22"/>
        <v>0</v>
      </c>
    </row>
    <row r="138" spans="1:20" ht="11.25">
      <c r="A138" s="157" t="s">
        <v>469</v>
      </c>
      <c r="B138" s="259">
        <v>311</v>
      </c>
      <c r="C138" s="157">
        <v>578040</v>
      </c>
      <c r="D138" s="157">
        <v>19720</v>
      </c>
      <c r="E138" s="157">
        <v>40480</v>
      </c>
      <c r="F138" s="157">
        <v>18150</v>
      </c>
      <c r="G138" s="157">
        <v>32865</v>
      </c>
      <c r="H138" s="157">
        <v>134110</v>
      </c>
      <c r="I138" s="157">
        <v>36795</v>
      </c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>
        <f>SUM(C138:S138)</f>
        <v>860160</v>
      </c>
    </row>
    <row r="139" spans="1:20" ht="11.25" hidden="1">
      <c r="A139" s="157" t="s">
        <v>487</v>
      </c>
      <c r="B139" s="259">
        <v>322</v>
      </c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>
        <f aca="true" t="shared" si="23" ref="T138:T149">SUM(C139:S139)</f>
        <v>0</v>
      </c>
    </row>
    <row r="140" spans="1:20" ht="11.25" hidden="1">
      <c r="A140" s="157" t="s">
        <v>488</v>
      </c>
      <c r="B140" s="259">
        <v>326</v>
      </c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>
        <f t="shared" si="23"/>
        <v>0</v>
      </c>
    </row>
    <row r="141" spans="1:20" ht="11.25">
      <c r="A141" s="157" t="s">
        <v>362</v>
      </c>
      <c r="B141" s="259">
        <v>336</v>
      </c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>
        <v>66620</v>
      </c>
      <c r="N141" s="157">
        <v>89000</v>
      </c>
      <c r="O141" s="157">
        <v>80000</v>
      </c>
      <c r="P141" s="157">
        <v>76590</v>
      </c>
      <c r="Q141" s="157">
        <v>43740</v>
      </c>
      <c r="R141" s="157">
        <v>24907</v>
      </c>
      <c r="S141" s="157"/>
      <c r="T141" s="157">
        <f t="shared" si="23"/>
        <v>380857</v>
      </c>
    </row>
    <row r="142" spans="1:20" ht="11.25">
      <c r="A142" s="157" t="s">
        <v>525</v>
      </c>
      <c r="B142" s="259">
        <v>337</v>
      </c>
      <c r="C142" s="157">
        <v>129569</v>
      </c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>
        <f t="shared" si="23"/>
        <v>129569</v>
      </c>
    </row>
    <row r="143" spans="1:20" ht="11.25">
      <c r="A143" s="157" t="s">
        <v>564</v>
      </c>
      <c r="B143" s="259">
        <v>388</v>
      </c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>
        <f t="shared" si="23"/>
        <v>0</v>
      </c>
    </row>
    <row r="144" spans="1:20" ht="11.25">
      <c r="A144" s="157" t="s">
        <v>526</v>
      </c>
      <c r="B144" s="259">
        <v>389</v>
      </c>
      <c r="C144" s="157">
        <v>114248</v>
      </c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>
        <f t="shared" si="23"/>
        <v>114248</v>
      </c>
    </row>
    <row r="145" spans="1:20" ht="11.25">
      <c r="A145" s="158" t="s">
        <v>470</v>
      </c>
      <c r="B145" s="260"/>
      <c r="C145" s="158">
        <f>SUM(C138:C144)</f>
        <v>821857</v>
      </c>
      <c r="D145" s="158">
        <f aca="true" t="shared" si="24" ref="D145:T145">SUM(D138:D144)</f>
        <v>19720</v>
      </c>
      <c r="E145" s="158">
        <f t="shared" si="24"/>
        <v>40480</v>
      </c>
      <c r="F145" s="158">
        <f t="shared" si="24"/>
        <v>18150</v>
      </c>
      <c r="G145" s="158">
        <f t="shared" si="24"/>
        <v>32865</v>
      </c>
      <c r="H145" s="158">
        <f t="shared" si="24"/>
        <v>134110</v>
      </c>
      <c r="I145" s="158">
        <f t="shared" si="24"/>
        <v>36795</v>
      </c>
      <c r="J145" s="158">
        <f t="shared" si="24"/>
        <v>0</v>
      </c>
      <c r="K145" s="158">
        <f t="shared" si="24"/>
        <v>0</v>
      </c>
      <c r="L145" s="158">
        <f t="shared" si="24"/>
        <v>0</v>
      </c>
      <c r="M145" s="158">
        <f t="shared" si="24"/>
        <v>66620</v>
      </c>
      <c r="N145" s="158">
        <f t="shared" si="24"/>
        <v>89000</v>
      </c>
      <c r="O145" s="158">
        <f t="shared" si="24"/>
        <v>80000</v>
      </c>
      <c r="P145" s="158">
        <f t="shared" si="24"/>
        <v>76590</v>
      </c>
      <c r="Q145" s="158">
        <f t="shared" si="24"/>
        <v>43740</v>
      </c>
      <c r="R145" s="158">
        <f t="shared" si="24"/>
        <v>24907</v>
      </c>
      <c r="S145" s="158">
        <f t="shared" si="24"/>
        <v>0</v>
      </c>
      <c r="T145" s="158">
        <f t="shared" si="24"/>
        <v>1484834</v>
      </c>
    </row>
    <row r="146" spans="1:20" ht="11.25">
      <c r="A146" s="157" t="s">
        <v>527</v>
      </c>
      <c r="B146" s="259">
        <v>412</v>
      </c>
      <c r="C146" s="157">
        <v>834840</v>
      </c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>
        <f t="shared" si="23"/>
        <v>834840</v>
      </c>
    </row>
    <row r="147" spans="1:20" ht="11.25">
      <c r="A147" s="157" t="s">
        <v>471</v>
      </c>
      <c r="B147" s="259">
        <v>431</v>
      </c>
      <c r="C147" s="157">
        <v>54795</v>
      </c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>
        <f t="shared" si="23"/>
        <v>54795</v>
      </c>
    </row>
    <row r="148" spans="1:20" ht="11.25">
      <c r="A148" s="157" t="s">
        <v>472</v>
      </c>
      <c r="B148" s="259">
        <v>437</v>
      </c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>
        <f t="shared" si="23"/>
        <v>0</v>
      </c>
    </row>
    <row r="149" spans="1:20" ht="11.25">
      <c r="A149" s="157" t="s">
        <v>564</v>
      </c>
      <c r="B149" s="259">
        <v>468</v>
      </c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>
        <f>SUM(C149:S149)</f>
        <v>0</v>
      </c>
    </row>
    <row r="150" spans="1:20" ht="11.25">
      <c r="A150" s="158" t="s">
        <v>474</v>
      </c>
      <c r="B150" s="260"/>
      <c r="C150" s="158">
        <f aca="true" t="shared" si="25" ref="C150:T150">SUM(C146:C149)</f>
        <v>889635</v>
      </c>
      <c r="D150" s="158">
        <f t="shared" si="25"/>
        <v>0</v>
      </c>
      <c r="E150" s="158">
        <f t="shared" si="25"/>
        <v>0</v>
      </c>
      <c r="F150" s="158">
        <f t="shared" si="25"/>
        <v>0</v>
      </c>
      <c r="G150" s="158">
        <f t="shared" si="25"/>
        <v>0</v>
      </c>
      <c r="H150" s="158">
        <f t="shared" si="25"/>
        <v>0</v>
      </c>
      <c r="I150" s="158">
        <f t="shared" si="25"/>
        <v>0</v>
      </c>
      <c r="J150" s="158">
        <f t="shared" si="25"/>
        <v>0</v>
      </c>
      <c r="K150" s="158">
        <f t="shared" si="25"/>
        <v>0</v>
      </c>
      <c r="L150" s="158">
        <f t="shared" si="25"/>
        <v>0</v>
      </c>
      <c r="M150" s="158">
        <f t="shared" si="25"/>
        <v>0</v>
      </c>
      <c r="N150" s="158">
        <f t="shared" si="25"/>
        <v>0</v>
      </c>
      <c r="O150" s="158">
        <f t="shared" si="25"/>
        <v>0</v>
      </c>
      <c r="P150" s="158">
        <f t="shared" si="25"/>
        <v>0</v>
      </c>
      <c r="Q150" s="158">
        <f t="shared" si="25"/>
        <v>0</v>
      </c>
      <c r="R150" s="158">
        <f t="shared" si="25"/>
        <v>0</v>
      </c>
      <c r="S150" s="158">
        <f t="shared" si="25"/>
        <v>0</v>
      </c>
      <c r="T150" s="158">
        <f t="shared" si="25"/>
        <v>889635</v>
      </c>
    </row>
    <row r="151" spans="1:20" ht="11.25">
      <c r="A151" s="157" t="s">
        <v>528</v>
      </c>
      <c r="B151" s="259">
        <v>524</v>
      </c>
      <c r="C151" s="157">
        <v>645439</v>
      </c>
      <c r="D151" s="157">
        <v>19415</v>
      </c>
      <c r="E151" s="157">
        <v>1500</v>
      </c>
      <c r="F151" s="157"/>
      <c r="G151" s="157">
        <v>4105</v>
      </c>
      <c r="H151" s="157">
        <v>19680</v>
      </c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>
        <f>SUM(C151:S151)</f>
        <v>690139</v>
      </c>
    </row>
    <row r="152" spans="1:20" ht="11.25">
      <c r="A152" s="157" t="s">
        <v>529</v>
      </c>
      <c r="B152" s="259">
        <v>525</v>
      </c>
      <c r="C152" s="157">
        <v>90346</v>
      </c>
      <c r="D152" s="157">
        <v>20045</v>
      </c>
      <c r="E152" s="157">
        <v>14050</v>
      </c>
      <c r="F152" s="157">
        <v>12630</v>
      </c>
      <c r="G152" s="157">
        <v>21480</v>
      </c>
      <c r="H152" s="157">
        <v>14865</v>
      </c>
      <c r="I152" s="157">
        <v>8235</v>
      </c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>
        <f aca="true" t="shared" si="26" ref="T151:T181">SUM(C152:S152)</f>
        <v>181651</v>
      </c>
    </row>
    <row r="153" spans="1:20" ht="11.25">
      <c r="A153" s="157" t="s">
        <v>546</v>
      </c>
      <c r="B153" s="259">
        <v>532</v>
      </c>
      <c r="C153" s="157">
        <v>26676</v>
      </c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>
        <f t="shared" si="26"/>
        <v>26676</v>
      </c>
    </row>
    <row r="154" spans="1:20" ht="11.25">
      <c r="A154" s="157" t="s">
        <v>134</v>
      </c>
      <c r="B154" s="259">
        <v>526</v>
      </c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>
        <f t="shared" si="26"/>
        <v>0</v>
      </c>
    </row>
    <row r="155" spans="1:20" ht="11.25">
      <c r="A155" s="157" t="s">
        <v>489</v>
      </c>
      <c r="B155" s="259">
        <v>589</v>
      </c>
      <c r="C155" s="157">
        <v>75000</v>
      </c>
      <c r="D155" s="157">
        <v>1150</v>
      </c>
      <c r="E155" s="157"/>
      <c r="F155" s="157">
        <v>1800</v>
      </c>
      <c r="G155" s="157"/>
      <c r="H155" s="157">
        <v>4320</v>
      </c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>
        <f t="shared" si="26"/>
        <v>82270</v>
      </c>
    </row>
    <row r="156" spans="1:20" ht="11.25">
      <c r="A156" s="157" t="s">
        <v>490</v>
      </c>
      <c r="B156" s="259">
        <v>540</v>
      </c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>
        <f t="shared" si="26"/>
        <v>0</v>
      </c>
    </row>
    <row r="157" spans="1:20" ht="11.25">
      <c r="A157" s="158" t="s">
        <v>475</v>
      </c>
      <c r="B157" s="260"/>
      <c r="C157" s="158">
        <f aca="true" t="shared" si="27" ref="C157:T157">SUM(C151:C156)</f>
        <v>837461</v>
      </c>
      <c r="D157" s="158">
        <f t="shared" si="27"/>
        <v>40610</v>
      </c>
      <c r="E157" s="158">
        <f t="shared" si="27"/>
        <v>15550</v>
      </c>
      <c r="F157" s="158">
        <f t="shared" si="27"/>
        <v>14430</v>
      </c>
      <c r="G157" s="158">
        <f t="shared" si="27"/>
        <v>25585</v>
      </c>
      <c r="H157" s="158">
        <f t="shared" si="27"/>
        <v>38865</v>
      </c>
      <c r="I157" s="158">
        <f t="shared" si="27"/>
        <v>8235</v>
      </c>
      <c r="J157" s="158">
        <f t="shared" si="27"/>
        <v>0</v>
      </c>
      <c r="K157" s="158">
        <f t="shared" si="27"/>
        <v>0</v>
      </c>
      <c r="L157" s="158">
        <f t="shared" si="27"/>
        <v>0</v>
      </c>
      <c r="M157" s="158">
        <f t="shared" si="27"/>
        <v>0</v>
      </c>
      <c r="N157" s="158">
        <f t="shared" si="27"/>
        <v>0</v>
      </c>
      <c r="O157" s="158">
        <f t="shared" si="27"/>
        <v>0</v>
      </c>
      <c r="P157" s="158">
        <f t="shared" si="27"/>
        <v>0</v>
      </c>
      <c r="Q157" s="158">
        <f t="shared" si="27"/>
        <v>0</v>
      </c>
      <c r="R157" s="158">
        <f t="shared" si="27"/>
        <v>0</v>
      </c>
      <c r="S157" s="158">
        <f t="shared" si="27"/>
        <v>0</v>
      </c>
      <c r="T157" s="158">
        <f t="shared" si="27"/>
        <v>980736</v>
      </c>
    </row>
    <row r="158" spans="1:20" ht="11.25">
      <c r="A158" s="157" t="s">
        <v>547</v>
      </c>
      <c r="B158" s="259">
        <v>603</v>
      </c>
      <c r="C158" s="157">
        <v>57000</v>
      </c>
      <c r="D158" s="157"/>
      <c r="E158" s="157">
        <v>9000</v>
      </c>
      <c r="F158" s="157"/>
      <c r="G158" s="157"/>
      <c r="H158" s="157">
        <v>8200</v>
      </c>
      <c r="I158" s="157"/>
      <c r="J158" s="157">
        <v>38304</v>
      </c>
      <c r="K158" s="157"/>
      <c r="L158" s="157"/>
      <c r="M158" s="157"/>
      <c r="N158" s="157"/>
      <c r="O158" s="157"/>
      <c r="P158" s="157"/>
      <c r="Q158" s="157"/>
      <c r="R158" s="157"/>
      <c r="S158" s="157"/>
      <c r="T158" s="157">
        <f t="shared" si="26"/>
        <v>112504</v>
      </c>
    </row>
    <row r="159" spans="1:20" ht="11.25">
      <c r="A159" s="157" t="s">
        <v>548</v>
      </c>
      <c r="B159" s="259">
        <v>604</v>
      </c>
      <c r="C159" s="157">
        <v>385000</v>
      </c>
      <c r="D159" s="157">
        <v>43600</v>
      </c>
      <c r="E159" s="157">
        <v>65400</v>
      </c>
      <c r="F159" s="157">
        <v>46000</v>
      </c>
      <c r="G159" s="157">
        <v>35000</v>
      </c>
      <c r="H159" s="157">
        <v>81800</v>
      </c>
      <c r="I159" s="157">
        <v>16200</v>
      </c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>
        <f t="shared" si="26"/>
        <v>673000</v>
      </c>
    </row>
    <row r="160" spans="1:20" ht="11.25">
      <c r="A160" s="157" t="s">
        <v>549</v>
      </c>
      <c r="B160" s="259">
        <v>606</v>
      </c>
      <c r="C160" s="157">
        <v>230923</v>
      </c>
      <c r="D160" s="157"/>
      <c r="E160" s="157">
        <v>30000</v>
      </c>
      <c r="F160" s="157"/>
      <c r="G160" s="157"/>
      <c r="H160" s="157">
        <v>62000</v>
      </c>
      <c r="I160" s="157"/>
      <c r="J160" s="157">
        <v>135337</v>
      </c>
      <c r="K160" s="157"/>
      <c r="L160" s="157"/>
      <c r="M160" s="157"/>
      <c r="N160" s="157"/>
      <c r="O160" s="157"/>
      <c r="P160" s="157"/>
      <c r="Q160" s="157"/>
      <c r="R160" s="157"/>
      <c r="S160" s="157"/>
      <c r="T160" s="157">
        <f t="shared" si="26"/>
        <v>458260</v>
      </c>
    </row>
    <row r="161" spans="1:20" ht="11.25">
      <c r="A161" s="157" t="s">
        <v>564</v>
      </c>
      <c r="B161" s="259">
        <v>618</v>
      </c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>
        <f t="shared" si="26"/>
        <v>0</v>
      </c>
    </row>
    <row r="162" spans="1:20" ht="11.25">
      <c r="A162" s="157" t="s">
        <v>550</v>
      </c>
      <c r="B162" s="259">
        <v>619</v>
      </c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>
        <f t="shared" si="26"/>
        <v>0</v>
      </c>
    </row>
    <row r="163" spans="1:20" ht="11.25">
      <c r="A163" s="157" t="s">
        <v>551</v>
      </c>
      <c r="B163" s="259">
        <v>621</v>
      </c>
      <c r="C163" s="157"/>
      <c r="D163" s="157"/>
      <c r="E163" s="157"/>
      <c r="F163" s="157"/>
      <c r="G163" s="157"/>
      <c r="H163" s="157"/>
      <c r="I163" s="157"/>
      <c r="J163" s="157">
        <v>228401</v>
      </c>
      <c r="K163" s="157"/>
      <c r="L163" s="157"/>
      <c r="M163" s="157"/>
      <c r="N163" s="157"/>
      <c r="O163" s="157"/>
      <c r="P163" s="157"/>
      <c r="Q163" s="157"/>
      <c r="R163" s="157"/>
      <c r="S163" s="157"/>
      <c r="T163" s="157">
        <f t="shared" si="26"/>
        <v>228401</v>
      </c>
    </row>
    <row r="164" spans="1:20" ht="11.25">
      <c r="A164" s="157" t="s">
        <v>552</v>
      </c>
      <c r="B164" s="259">
        <v>622</v>
      </c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>
        <f t="shared" si="26"/>
        <v>0</v>
      </c>
    </row>
    <row r="165" spans="1:20" ht="11.25">
      <c r="A165" s="157" t="s">
        <v>553</v>
      </c>
      <c r="B165" s="259">
        <v>623</v>
      </c>
      <c r="C165" s="157">
        <v>608238</v>
      </c>
      <c r="D165" s="157">
        <v>20640</v>
      </c>
      <c r="E165" s="157">
        <v>81880</v>
      </c>
      <c r="F165" s="157">
        <v>7260</v>
      </c>
      <c r="G165" s="157">
        <v>16545</v>
      </c>
      <c r="H165" s="157">
        <v>48564</v>
      </c>
      <c r="I165" s="157"/>
      <c r="J165" s="157">
        <v>913283</v>
      </c>
      <c r="K165" s="157"/>
      <c r="L165" s="157"/>
      <c r="M165" s="157"/>
      <c r="N165" s="157"/>
      <c r="O165" s="157"/>
      <c r="P165" s="157"/>
      <c r="Q165" s="157"/>
      <c r="R165" s="157"/>
      <c r="S165" s="157"/>
      <c r="T165" s="157">
        <f t="shared" si="26"/>
        <v>1696410</v>
      </c>
    </row>
    <row r="166" spans="1:20" ht="11.25">
      <c r="A166" s="157" t="s">
        <v>554</v>
      </c>
      <c r="B166" s="259">
        <v>626</v>
      </c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>
        <f t="shared" si="26"/>
        <v>0</v>
      </c>
    </row>
    <row r="167" spans="1:22" ht="11.25">
      <c r="A167" s="157" t="s">
        <v>605</v>
      </c>
      <c r="B167" s="259">
        <v>627</v>
      </c>
      <c r="C167" s="157">
        <v>237000</v>
      </c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>
        <f t="shared" si="26"/>
        <v>237000</v>
      </c>
      <c r="V167" s="144" t="s">
        <v>77</v>
      </c>
    </row>
    <row r="168" spans="1:22" ht="11.25">
      <c r="A168" s="157" t="s">
        <v>556</v>
      </c>
      <c r="B168" s="259">
        <v>629</v>
      </c>
      <c r="C168" s="157">
        <v>109484</v>
      </c>
      <c r="D168" s="157">
        <v>46625</v>
      </c>
      <c r="E168" s="157">
        <v>91110</v>
      </c>
      <c r="F168" s="157">
        <v>30410</v>
      </c>
      <c r="G168" s="157">
        <v>27705</v>
      </c>
      <c r="H168" s="157">
        <v>41658</v>
      </c>
      <c r="I168" s="157">
        <v>30410</v>
      </c>
      <c r="J168" s="157">
        <v>422578</v>
      </c>
      <c r="K168" s="157"/>
      <c r="L168" s="157"/>
      <c r="M168" s="157"/>
      <c r="N168" s="157"/>
      <c r="O168" s="157"/>
      <c r="P168" s="157"/>
      <c r="Q168" s="157"/>
      <c r="R168" s="157"/>
      <c r="S168" s="157"/>
      <c r="T168" s="157">
        <f t="shared" si="26"/>
        <v>799980</v>
      </c>
      <c r="V168" s="144" t="s">
        <v>78</v>
      </c>
    </row>
    <row r="169" spans="1:22" ht="11.25">
      <c r="A169" s="158" t="s">
        <v>557</v>
      </c>
      <c r="B169" s="260"/>
      <c r="C169" s="158">
        <f aca="true" t="shared" si="28" ref="C169:T169">SUM(C158:C168)</f>
        <v>1627645</v>
      </c>
      <c r="D169" s="158">
        <f t="shared" si="28"/>
        <v>110865</v>
      </c>
      <c r="E169" s="158">
        <f t="shared" si="28"/>
        <v>277390</v>
      </c>
      <c r="F169" s="158">
        <f t="shared" si="28"/>
        <v>83670</v>
      </c>
      <c r="G169" s="158">
        <f t="shared" si="28"/>
        <v>79250</v>
      </c>
      <c r="H169" s="158">
        <f t="shared" si="28"/>
        <v>242222</v>
      </c>
      <c r="I169" s="158">
        <f t="shared" si="28"/>
        <v>46610</v>
      </c>
      <c r="J169" s="158">
        <f t="shared" si="28"/>
        <v>1737903</v>
      </c>
      <c r="K169" s="158">
        <f t="shared" si="28"/>
        <v>0</v>
      </c>
      <c r="L169" s="158">
        <f t="shared" si="28"/>
        <v>0</v>
      </c>
      <c r="M169" s="158">
        <f t="shared" si="28"/>
        <v>0</v>
      </c>
      <c r="N169" s="158">
        <f t="shared" si="28"/>
        <v>0</v>
      </c>
      <c r="O169" s="158">
        <f t="shared" si="28"/>
        <v>0</v>
      </c>
      <c r="P169" s="158">
        <f t="shared" si="28"/>
        <v>0</v>
      </c>
      <c r="Q169" s="158">
        <f t="shared" si="28"/>
        <v>0</v>
      </c>
      <c r="R169" s="158">
        <f t="shared" si="28"/>
        <v>0</v>
      </c>
      <c r="S169" s="158">
        <f t="shared" si="28"/>
        <v>0</v>
      </c>
      <c r="T169" s="158">
        <f>SUM(T158:T168)</f>
        <v>4205555</v>
      </c>
      <c r="V169" s="144">
        <f>T163+T164+T165+T167+T168</f>
        <v>2961791</v>
      </c>
    </row>
    <row r="170" spans="1:20" ht="11.25">
      <c r="A170" s="157" t="s">
        <v>476</v>
      </c>
      <c r="B170" s="259">
        <v>714</v>
      </c>
      <c r="C170" s="157">
        <v>1754916</v>
      </c>
      <c r="D170" s="157">
        <v>8000</v>
      </c>
      <c r="E170" s="157">
        <v>12000</v>
      </c>
      <c r="F170" s="157">
        <v>14400</v>
      </c>
      <c r="G170" s="157">
        <v>2500</v>
      </c>
      <c r="H170" s="157">
        <v>5755</v>
      </c>
      <c r="I170" s="157">
        <v>8660</v>
      </c>
      <c r="J170" s="157">
        <v>19214</v>
      </c>
      <c r="K170" s="157"/>
      <c r="L170" s="157"/>
      <c r="M170" s="157"/>
      <c r="N170" s="157"/>
      <c r="O170" s="157"/>
      <c r="P170" s="157"/>
      <c r="Q170" s="157"/>
      <c r="R170" s="157"/>
      <c r="S170" s="157"/>
      <c r="T170" s="157">
        <f t="shared" si="26"/>
        <v>1825445</v>
      </c>
    </row>
    <row r="171" spans="1:20" ht="11.25" hidden="1">
      <c r="A171" s="157" t="s">
        <v>477</v>
      </c>
      <c r="B171" s="259">
        <v>738</v>
      </c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>
        <f t="shared" si="26"/>
        <v>0</v>
      </c>
    </row>
    <row r="172" spans="1:20" ht="11.25" hidden="1">
      <c r="A172" s="157" t="s">
        <v>478</v>
      </c>
      <c r="B172" s="259">
        <v>739</v>
      </c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>
        <f t="shared" si="26"/>
        <v>0</v>
      </c>
    </row>
    <row r="173" spans="1:20" ht="11.25">
      <c r="A173" s="157" t="s">
        <v>630</v>
      </c>
      <c r="B173" s="259">
        <v>745</v>
      </c>
      <c r="C173" s="157">
        <v>1347</v>
      </c>
      <c r="D173" s="157">
        <v>11000</v>
      </c>
      <c r="E173" s="157"/>
      <c r="F173" s="157">
        <v>7260</v>
      </c>
      <c r="G173" s="157"/>
      <c r="H173" s="157">
        <v>5200</v>
      </c>
      <c r="I173" s="157"/>
      <c r="J173" s="157">
        <v>61633</v>
      </c>
      <c r="K173" s="157"/>
      <c r="L173" s="157"/>
      <c r="M173" s="157"/>
      <c r="N173" s="157"/>
      <c r="O173" s="157"/>
      <c r="P173" s="157"/>
      <c r="Q173" s="157"/>
      <c r="R173" s="157"/>
      <c r="S173" s="157"/>
      <c r="T173" s="157">
        <f t="shared" si="26"/>
        <v>86440</v>
      </c>
    </row>
    <row r="174" spans="1:20" ht="11.25">
      <c r="A174" s="157" t="s">
        <v>564</v>
      </c>
      <c r="B174" s="259">
        <v>758</v>
      </c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>
        <f t="shared" si="26"/>
        <v>0</v>
      </c>
    </row>
    <row r="175" spans="1:20" ht="11.25">
      <c r="A175" s="157" t="s">
        <v>559</v>
      </c>
      <c r="B175" s="259">
        <v>759</v>
      </c>
      <c r="C175" s="157">
        <v>80000</v>
      </c>
      <c r="D175" s="157">
        <v>9000</v>
      </c>
      <c r="E175" s="157">
        <v>10000</v>
      </c>
      <c r="F175" s="157">
        <v>8760</v>
      </c>
      <c r="G175" s="157">
        <v>7000</v>
      </c>
      <c r="H175" s="157">
        <v>19530</v>
      </c>
      <c r="I175" s="157">
        <v>8330</v>
      </c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>
        <f t="shared" si="26"/>
        <v>142620</v>
      </c>
    </row>
    <row r="176" spans="1:20" ht="11.25">
      <c r="A176" s="158" t="s">
        <v>479</v>
      </c>
      <c r="B176" s="260"/>
      <c r="C176" s="158">
        <f aca="true" t="shared" si="29" ref="C176:T176">SUM(C170:C175)</f>
        <v>1836263</v>
      </c>
      <c r="D176" s="158">
        <f t="shared" si="29"/>
        <v>28000</v>
      </c>
      <c r="E176" s="158">
        <f t="shared" si="29"/>
        <v>22000</v>
      </c>
      <c r="F176" s="158">
        <f t="shared" si="29"/>
        <v>30420</v>
      </c>
      <c r="G176" s="158">
        <f t="shared" si="29"/>
        <v>9500</v>
      </c>
      <c r="H176" s="158">
        <f t="shared" si="29"/>
        <v>30485</v>
      </c>
      <c r="I176" s="158">
        <f t="shared" si="29"/>
        <v>16990</v>
      </c>
      <c r="J176" s="158">
        <f t="shared" si="29"/>
        <v>80847</v>
      </c>
      <c r="K176" s="158">
        <f t="shared" si="29"/>
        <v>0</v>
      </c>
      <c r="L176" s="158">
        <f t="shared" si="29"/>
        <v>0</v>
      </c>
      <c r="M176" s="158">
        <f t="shared" si="29"/>
        <v>0</v>
      </c>
      <c r="N176" s="158">
        <f t="shared" si="29"/>
        <v>0</v>
      </c>
      <c r="O176" s="158">
        <f t="shared" si="29"/>
        <v>0</v>
      </c>
      <c r="P176" s="158">
        <f t="shared" si="29"/>
        <v>0</v>
      </c>
      <c r="Q176" s="158">
        <f t="shared" si="29"/>
        <v>0</v>
      </c>
      <c r="R176" s="158">
        <f t="shared" si="29"/>
        <v>0</v>
      </c>
      <c r="S176" s="158">
        <f t="shared" si="29"/>
        <v>0</v>
      </c>
      <c r="T176" s="158">
        <f t="shared" si="29"/>
        <v>2054505</v>
      </c>
    </row>
    <row r="177" spans="1:20" ht="11.25">
      <c r="A177" s="157" t="s">
        <v>560</v>
      </c>
      <c r="B177" s="259">
        <v>832</v>
      </c>
      <c r="C177" s="157">
        <v>372600</v>
      </c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>
        <f t="shared" si="26"/>
        <v>372600</v>
      </c>
    </row>
    <row r="178" spans="1:20" ht="11.25" hidden="1">
      <c r="A178" s="157" t="s">
        <v>561</v>
      </c>
      <c r="B178" s="259">
        <v>849</v>
      </c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>
        <f t="shared" si="26"/>
        <v>0</v>
      </c>
    </row>
    <row r="179" spans="1:20" ht="11.25">
      <c r="A179" s="157" t="s">
        <v>562</v>
      </c>
      <c r="B179" s="259">
        <v>865</v>
      </c>
      <c r="C179" s="157">
        <v>1160000</v>
      </c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>
        <f t="shared" si="26"/>
        <v>1160000</v>
      </c>
    </row>
    <row r="180" spans="1:20" ht="11.25">
      <c r="A180" s="157" t="s">
        <v>563</v>
      </c>
      <c r="B180" s="259">
        <v>866</v>
      </c>
      <c r="C180" s="157"/>
      <c r="D180" s="157"/>
      <c r="E180" s="157">
        <v>6000</v>
      </c>
      <c r="F180" s="157"/>
      <c r="G180" s="157"/>
      <c r="H180" s="157"/>
      <c r="I180" s="157"/>
      <c r="J180" s="157">
        <v>106546</v>
      </c>
      <c r="K180" s="157"/>
      <c r="L180" s="157"/>
      <c r="M180" s="157"/>
      <c r="N180" s="157"/>
      <c r="O180" s="157"/>
      <c r="P180" s="157"/>
      <c r="Q180" s="157"/>
      <c r="R180" s="157"/>
      <c r="S180" s="157"/>
      <c r="T180" s="157">
        <f t="shared" si="26"/>
        <v>112546</v>
      </c>
    </row>
    <row r="181" spans="1:20" ht="11.25">
      <c r="A181" s="157" t="s">
        <v>480</v>
      </c>
      <c r="B181" s="259">
        <v>898</v>
      </c>
      <c r="C181" s="157">
        <v>275800</v>
      </c>
      <c r="D181" s="157">
        <v>29265</v>
      </c>
      <c r="E181" s="157">
        <v>27340</v>
      </c>
      <c r="F181" s="157">
        <v>29000</v>
      </c>
      <c r="G181" s="157">
        <v>24230</v>
      </c>
      <c r="H181" s="157">
        <v>35450</v>
      </c>
      <c r="I181" s="157">
        <v>28200</v>
      </c>
      <c r="J181" s="157">
        <v>22547</v>
      </c>
      <c r="K181" s="157"/>
      <c r="L181" s="157"/>
      <c r="M181" s="157"/>
      <c r="N181" s="157"/>
      <c r="O181" s="157"/>
      <c r="P181" s="157"/>
      <c r="Q181" s="157"/>
      <c r="R181" s="157"/>
      <c r="S181" s="157"/>
      <c r="T181" s="157">
        <f t="shared" si="26"/>
        <v>471832</v>
      </c>
    </row>
    <row r="182" spans="1:20" ht="11.25">
      <c r="A182" s="158" t="s">
        <v>481</v>
      </c>
      <c r="B182" s="260"/>
      <c r="C182" s="158">
        <f aca="true" t="shared" si="30" ref="C182:S182">SUM(C177:C181)</f>
        <v>1808400</v>
      </c>
      <c r="D182" s="158">
        <f t="shared" si="30"/>
        <v>29265</v>
      </c>
      <c r="E182" s="158">
        <f t="shared" si="30"/>
        <v>33340</v>
      </c>
      <c r="F182" s="158">
        <f t="shared" si="30"/>
        <v>29000</v>
      </c>
      <c r="G182" s="158">
        <f t="shared" si="30"/>
        <v>24230</v>
      </c>
      <c r="H182" s="158">
        <f t="shared" si="30"/>
        <v>35450</v>
      </c>
      <c r="I182" s="158">
        <f t="shared" si="30"/>
        <v>28200</v>
      </c>
      <c r="J182" s="158">
        <f t="shared" si="30"/>
        <v>129093</v>
      </c>
      <c r="K182" s="158">
        <f t="shared" si="30"/>
        <v>0</v>
      </c>
      <c r="L182" s="158">
        <f t="shared" si="30"/>
        <v>0</v>
      </c>
      <c r="M182" s="158">
        <f t="shared" si="30"/>
        <v>0</v>
      </c>
      <c r="N182" s="158">
        <f t="shared" si="30"/>
        <v>0</v>
      </c>
      <c r="O182" s="158">
        <f t="shared" si="30"/>
        <v>0</v>
      </c>
      <c r="P182" s="158">
        <f t="shared" si="30"/>
        <v>0</v>
      </c>
      <c r="Q182" s="158">
        <f t="shared" si="30"/>
        <v>0</v>
      </c>
      <c r="R182" s="158">
        <f t="shared" si="30"/>
        <v>0</v>
      </c>
      <c r="S182" s="158">
        <f t="shared" si="30"/>
        <v>0</v>
      </c>
      <c r="T182" s="158">
        <f>SUM(T177:T181)</f>
        <v>2116978</v>
      </c>
    </row>
    <row r="183" spans="1:20" ht="11.25">
      <c r="A183" s="179" t="s">
        <v>565</v>
      </c>
      <c r="B183" s="259">
        <v>910</v>
      </c>
      <c r="C183" s="157">
        <v>450000</v>
      </c>
      <c r="D183" s="179"/>
      <c r="E183" s="179"/>
      <c r="F183" s="179"/>
      <c r="G183" s="179"/>
      <c r="H183" s="179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  <c r="T183" s="157">
        <f>SUM(C183:S183)</f>
        <v>450000</v>
      </c>
    </row>
    <row r="184" spans="1:20" ht="11.25">
      <c r="A184" s="179" t="s">
        <v>606</v>
      </c>
      <c r="B184" s="259">
        <v>998</v>
      </c>
      <c r="C184" s="157">
        <v>1000000</v>
      </c>
      <c r="D184" s="179"/>
      <c r="E184" s="179"/>
      <c r="F184" s="179"/>
      <c r="G184" s="179"/>
      <c r="H184" s="179"/>
      <c r="I184" s="179"/>
      <c r="J184" s="179"/>
      <c r="K184" s="179"/>
      <c r="L184" s="179"/>
      <c r="M184" s="179"/>
      <c r="N184" s="179"/>
      <c r="O184" s="179"/>
      <c r="P184" s="179"/>
      <c r="Q184" s="179"/>
      <c r="R184" s="179"/>
      <c r="S184" s="179"/>
      <c r="T184" s="157">
        <f>SUM(C184:S184)</f>
        <v>1000000</v>
      </c>
    </row>
    <row r="185" spans="1:20" ht="11.25">
      <c r="A185" s="159" t="s">
        <v>482</v>
      </c>
      <c r="B185" s="262"/>
      <c r="C185" s="159">
        <f>C132+C137+C145+C150+C157+C169+C176+C182+C183+C184</f>
        <v>10467227</v>
      </c>
      <c r="D185" s="159">
        <f>D132+D137+D145+D150+D157+D169+D176+D182+D183+D184</f>
        <v>259010</v>
      </c>
      <c r="E185" s="159">
        <f>E132+E137+E145+E150+E157+E169+E176+E182+E183+E184</f>
        <v>425510</v>
      </c>
      <c r="F185" s="159">
        <f aca="true" t="shared" si="31" ref="C185:T185">F132+F137+F145+F150+F157+F169+F176+F182+F183+F184</f>
        <v>199440</v>
      </c>
      <c r="G185" s="159">
        <f t="shared" si="31"/>
        <v>221680</v>
      </c>
      <c r="H185" s="159">
        <f t="shared" si="31"/>
        <v>571088</v>
      </c>
      <c r="I185" s="159">
        <f t="shared" si="31"/>
        <v>174720</v>
      </c>
      <c r="J185" s="159">
        <f t="shared" si="31"/>
        <v>1947843</v>
      </c>
      <c r="K185" s="159">
        <f t="shared" si="31"/>
        <v>0</v>
      </c>
      <c r="L185" s="159">
        <f t="shared" si="31"/>
        <v>0</v>
      </c>
      <c r="M185" s="159">
        <f t="shared" si="31"/>
        <v>66620</v>
      </c>
      <c r="N185" s="159">
        <f t="shared" si="31"/>
        <v>89000</v>
      </c>
      <c r="O185" s="159">
        <f t="shared" si="31"/>
        <v>80000</v>
      </c>
      <c r="P185" s="159">
        <f t="shared" si="31"/>
        <v>76590</v>
      </c>
      <c r="Q185" s="159">
        <f t="shared" si="31"/>
        <v>43740</v>
      </c>
      <c r="R185" s="159">
        <f t="shared" si="31"/>
        <v>24907</v>
      </c>
      <c r="S185" s="159">
        <f t="shared" si="31"/>
        <v>0</v>
      </c>
      <c r="T185" s="159">
        <f>T132+T137+T145+T150+T157+T169+T176+T182+T183+T184</f>
        <v>14647375</v>
      </c>
    </row>
    <row r="186" spans="1:20" ht="11.25">
      <c r="A186" s="157" t="s">
        <v>435</v>
      </c>
      <c r="B186" s="259"/>
      <c r="C186" s="157">
        <f aca="true" t="shared" si="32" ref="C186:T186">C122</f>
        <v>1532118</v>
      </c>
      <c r="D186" s="157">
        <f t="shared" si="32"/>
        <v>0</v>
      </c>
      <c r="E186" s="157">
        <f t="shared" si="32"/>
        <v>0</v>
      </c>
      <c r="F186" s="157">
        <f t="shared" si="32"/>
        <v>0</v>
      </c>
      <c r="G186" s="157">
        <f t="shared" si="32"/>
        <v>0</v>
      </c>
      <c r="H186" s="157">
        <f t="shared" si="32"/>
        <v>0</v>
      </c>
      <c r="I186" s="157">
        <f t="shared" si="32"/>
        <v>0</v>
      </c>
      <c r="J186" s="157">
        <f t="shared" si="32"/>
        <v>0</v>
      </c>
      <c r="K186" s="157">
        <f t="shared" si="32"/>
        <v>48250</v>
      </c>
      <c r="L186" s="157">
        <f t="shared" si="32"/>
        <v>2040</v>
      </c>
      <c r="M186" s="157">
        <f t="shared" si="32"/>
        <v>0</v>
      </c>
      <c r="N186" s="157">
        <f t="shared" si="32"/>
        <v>60000</v>
      </c>
      <c r="O186" s="157">
        <f t="shared" si="32"/>
        <v>0</v>
      </c>
      <c r="P186" s="157">
        <f t="shared" si="32"/>
        <v>0</v>
      </c>
      <c r="Q186" s="157">
        <f t="shared" si="32"/>
        <v>0</v>
      </c>
      <c r="R186" s="157">
        <f t="shared" si="32"/>
        <v>3000</v>
      </c>
      <c r="S186" s="157">
        <f t="shared" si="32"/>
        <v>0</v>
      </c>
      <c r="T186" s="157">
        <f t="shared" si="32"/>
        <v>1645408</v>
      </c>
    </row>
    <row r="187" spans="1:20" ht="11.25">
      <c r="A187" s="181" t="s">
        <v>566</v>
      </c>
      <c r="B187" s="264"/>
      <c r="C187" s="181">
        <f>SUM(C185:C186)</f>
        <v>11999345</v>
      </c>
      <c r="D187" s="181">
        <f>SUM(D185:D186)</f>
        <v>259010</v>
      </c>
      <c r="E187" s="181">
        <f aca="true" t="shared" si="33" ref="E187:T187">SUM(E185:E186)</f>
        <v>425510</v>
      </c>
      <c r="F187" s="181">
        <f t="shared" si="33"/>
        <v>199440</v>
      </c>
      <c r="G187" s="181">
        <f t="shared" si="33"/>
        <v>221680</v>
      </c>
      <c r="H187" s="181">
        <f t="shared" si="33"/>
        <v>571088</v>
      </c>
      <c r="I187" s="181">
        <f t="shared" si="33"/>
        <v>174720</v>
      </c>
      <c r="J187" s="181">
        <f t="shared" si="33"/>
        <v>1947843</v>
      </c>
      <c r="K187" s="181">
        <f t="shared" si="33"/>
        <v>48250</v>
      </c>
      <c r="L187" s="181">
        <f t="shared" si="33"/>
        <v>2040</v>
      </c>
      <c r="M187" s="181">
        <f t="shared" si="33"/>
        <v>66620</v>
      </c>
      <c r="N187" s="181">
        <f t="shared" si="33"/>
        <v>149000</v>
      </c>
      <c r="O187" s="181">
        <f t="shared" si="33"/>
        <v>80000</v>
      </c>
      <c r="P187" s="181">
        <f t="shared" si="33"/>
        <v>76590</v>
      </c>
      <c r="Q187" s="181">
        <f t="shared" si="33"/>
        <v>43740</v>
      </c>
      <c r="R187" s="181">
        <f t="shared" si="33"/>
        <v>27907</v>
      </c>
      <c r="S187" s="181">
        <f t="shared" si="33"/>
        <v>0</v>
      </c>
      <c r="T187" s="181">
        <f t="shared" si="33"/>
        <v>16292783</v>
      </c>
    </row>
    <row r="190" spans="1:14" ht="11.25">
      <c r="A190" s="181" t="s">
        <v>631</v>
      </c>
      <c r="B190" s="265"/>
      <c r="C190" s="178"/>
      <c r="D190" s="178"/>
      <c r="E190" s="178"/>
      <c r="F190" s="178"/>
      <c r="G190" s="178"/>
      <c r="N190" s="147"/>
    </row>
    <row r="191" spans="1:20" ht="11.25">
      <c r="A191" s="148" t="s">
        <v>444</v>
      </c>
      <c r="B191" s="150" t="s">
        <v>445</v>
      </c>
      <c r="C191" s="149"/>
      <c r="D191" s="149"/>
      <c r="E191" s="149"/>
      <c r="F191" s="150"/>
      <c r="G191" s="149"/>
      <c r="H191" s="150"/>
      <c r="I191" s="149"/>
      <c r="J191" s="149"/>
      <c r="K191" s="150" t="s">
        <v>446</v>
      </c>
      <c r="L191" s="149" t="s">
        <v>447</v>
      </c>
      <c r="M191" s="150" t="s">
        <v>448</v>
      </c>
      <c r="N191" s="149" t="s">
        <v>449</v>
      </c>
      <c r="O191" s="150" t="s">
        <v>450</v>
      </c>
      <c r="P191" s="149" t="s">
        <v>450</v>
      </c>
      <c r="Q191" s="150" t="s">
        <v>450</v>
      </c>
      <c r="R191" s="151" t="s">
        <v>450</v>
      </c>
      <c r="S191" s="151" t="s">
        <v>451</v>
      </c>
      <c r="T191" s="148"/>
    </row>
    <row r="192" spans="1:20" ht="11.25">
      <c r="A192" s="152"/>
      <c r="B192" s="154" t="s">
        <v>452</v>
      </c>
      <c r="C192" s="153" t="s">
        <v>453</v>
      </c>
      <c r="D192" s="153" t="s">
        <v>454</v>
      </c>
      <c r="E192" s="153" t="s">
        <v>455</v>
      </c>
      <c r="F192" s="154" t="s">
        <v>456</v>
      </c>
      <c r="G192" s="153" t="s">
        <v>457</v>
      </c>
      <c r="H192" s="154" t="s">
        <v>458</v>
      </c>
      <c r="I192" s="153" t="s">
        <v>459</v>
      </c>
      <c r="J192" s="153" t="s">
        <v>522</v>
      </c>
      <c r="K192" s="154" t="s">
        <v>460</v>
      </c>
      <c r="L192" s="153" t="s">
        <v>461</v>
      </c>
      <c r="M192" s="154" t="s">
        <v>462</v>
      </c>
      <c r="N192" s="153" t="s">
        <v>458</v>
      </c>
      <c r="O192" s="154" t="s">
        <v>463</v>
      </c>
      <c r="P192" s="153" t="s">
        <v>464</v>
      </c>
      <c r="Q192" s="154" t="s">
        <v>456</v>
      </c>
      <c r="R192" s="155" t="s">
        <v>457</v>
      </c>
      <c r="S192" s="155" t="s">
        <v>455</v>
      </c>
      <c r="T192" s="156" t="s">
        <v>153</v>
      </c>
    </row>
    <row r="193" spans="1:20" ht="11.25" hidden="1">
      <c r="A193" s="157" t="s">
        <v>483</v>
      </c>
      <c r="B193" s="259">
        <v>117</v>
      </c>
      <c r="C193" s="157">
        <f aca="true" t="shared" si="34" ref="C193:R193">C5+C68+C129</f>
        <v>0</v>
      </c>
      <c r="D193" s="157">
        <f t="shared" si="34"/>
        <v>0</v>
      </c>
      <c r="E193" s="157">
        <f t="shared" si="34"/>
        <v>0</v>
      </c>
      <c r="F193" s="157">
        <f t="shared" si="34"/>
        <v>0</v>
      </c>
      <c r="G193" s="157">
        <f t="shared" si="34"/>
        <v>0</v>
      </c>
      <c r="H193" s="157">
        <f t="shared" si="34"/>
        <v>0</v>
      </c>
      <c r="I193" s="157">
        <f t="shared" si="34"/>
        <v>0</v>
      </c>
      <c r="J193" s="157">
        <f t="shared" si="34"/>
        <v>0</v>
      </c>
      <c r="K193" s="157">
        <f t="shared" si="34"/>
        <v>0</v>
      </c>
      <c r="L193" s="157">
        <f t="shared" si="34"/>
        <v>0</v>
      </c>
      <c r="M193" s="157">
        <f t="shared" si="34"/>
        <v>0</v>
      </c>
      <c r="N193" s="157">
        <f t="shared" si="34"/>
        <v>0</v>
      </c>
      <c r="O193" s="157">
        <f t="shared" si="34"/>
        <v>0</v>
      </c>
      <c r="P193" s="157">
        <f t="shared" si="34"/>
        <v>0</v>
      </c>
      <c r="Q193" s="157">
        <f t="shared" si="34"/>
        <v>0</v>
      </c>
      <c r="R193" s="157">
        <f t="shared" si="34"/>
        <v>0</v>
      </c>
      <c r="S193" s="157"/>
      <c r="T193" s="157">
        <f>SUM(C193:R193)</f>
        <v>0</v>
      </c>
    </row>
    <row r="194" spans="1:20" ht="11.25">
      <c r="A194" s="157" t="s">
        <v>465</v>
      </c>
      <c r="B194" s="259">
        <v>122</v>
      </c>
      <c r="C194" s="157">
        <f aca="true" t="shared" si="35" ref="C194:R194">C6+C69+C130</f>
        <v>2066674</v>
      </c>
      <c r="D194" s="157">
        <f t="shared" si="35"/>
        <v>45550</v>
      </c>
      <c r="E194" s="157">
        <f t="shared" si="35"/>
        <v>53120</v>
      </c>
      <c r="F194" s="157">
        <f t="shared" si="35"/>
        <v>38870</v>
      </c>
      <c r="G194" s="157">
        <f t="shared" si="35"/>
        <v>67375</v>
      </c>
      <c r="H194" s="157">
        <f t="shared" si="35"/>
        <v>103469</v>
      </c>
      <c r="I194" s="157">
        <f t="shared" si="35"/>
        <v>50910</v>
      </c>
      <c r="J194" s="157">
        <f t="shared" si="35"/>
        <v>0</v>
      </c>
      <c r="K194" s="157">
        <f t="shared" si="35"/>
        <v>0</v>
      </c>
      <c r="L194" s="157">
        <f t="shared" si="35"/>
        <v>0</v>
      </c>
      <c r="M194" s="157">
        <f t="shared" si="35"/>
        <v>0</v>
      </c>
      <c r="N194" s="157">
        <f t="shared" si="35"/>
        <v>0</v>
      </c>
      <c r="O194" s="157">
        <f t="shared" si="35"/>
        <v>0</v>
      </c>
      <c r="P194" s="157">
        <f t="shared" si="35"/>
        <v>0</v>
      </c>
      <c r="Q194" s="157">
        <f t="shared" si="35"/>
        <v>0</v>
      </c>
      <c r="R194" s="157">
        <f t="shared" si="35"/>
        <v>0</v>
      </c>
      <c r="S194" s="157">
        <f>S6+S69+S130</f>
        <v>0</v>
      </c>
      <c r="T194" s="157">
        <f aca="true" t="shared" si="36" ref="T194:T200">SUM(C194:S194)</f>
        <v>2425968</v>
      </c>
    </row>
    <row r="195" spans="1:20" ht="11.25">
      <c r="A195" s="157" t="s">
        <v>524</v>
      </c>
      <c r="B195" s="259">
        <v>123</v>
      </c>
      <c r="C195" s="157">
        <f aca="true" t="shared" si="37" ref="C195:R195">C7+C70+C131</f>
        <v>280600</v>
      </c>
      <c r="D195" s="157">
        <f t="shared" si="37"/>
        <v>0</v>
      </c>
      <c r="E195" s="157">
        <f t="shared" si="37"/>
        <v>0</v>
      </c>
      <c r="F195" s="157">
        <f t="shared" si="37"/>
        <v>0</v>
      </c>
      <c r="G195" s="157">
        <f t="shared" si="37"/>
        <v>0</v>
      </c>
      <c r="H195" s="157">
        <f t="shared" si="37"/>
        <v>0</v>
      </c>
      <c r="I195" s="157">
        <f t="shared" si="37"/>
        <v>0</v>
      </c>
      <c r="J195" s="157">
        <f t="shared" si="37"/>
        <v>0</v>
      </c>
      <c r="K195" s="157">
        <f t="shared" si="37"/>
        <v>0</v>
      </c>
      <c r="L195" s="157">
        <f t="shared" si="37"/>
        <v>0</v>
      </c>
      <c r="M195" s="157">
        <f t="shared" si="37"/>
        <v>0</v>
      </c>
      <c r="N195" s="157">
        <f t="shared" si="37"/>
        <v>0</v>
      </c>
      <c r="O195" s="157">
        <f t="shared" si="37"/>
        <v>0</v>
      </c>
      <c r="P195" s="157">
        <f t="shared" si="37"/>
        <v>0</v>
      </c>
      <c r="Q195" s="157">
        <f t="shared" si="37"/>
        <v>0</v>
      </c>
      <c r="R195" s="157">
        <f t="shared" si="37"/>
        <v>0</v>
      </c>
      <c r="S195" s="157">
        <f>S7+S70+S131</f>
        <v>0</v>
      </c>
      <c r="T195" s="157">
        <f t="shared" si="36"/>
        <v>280600</v>
      </c>
    </row>
    <row r="196" spans="1:20" ht="11.25" hidden="1">
      <c r="A196" s="157" t="s">
        <v>569</v>
      </c>
      <c r="B196" s="259">
        <v>141</v>
      </c>
      <c r="C196" s="157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  <c r="R196" s="157"/>
      <c r="S196" s="157"/>
      <c r="T196" s="157">
        <f>SUM(C196:S196)</f>
        <v>0</v>
      </c>
    </row>
    <row r="197" spans="1:20" ht="11.25">
      <c r="A197" s="158" t="s">
        <v>466</v>
      </c>
      <c r="B197" s="260"/>
      <c r="C197" s="158">
        <f>SUM(C194:C196)</f>
        <v>2347274</v>
      </c>
      <c r="D197" s="158">
        <f aca="true" t="shared" si="38" ref="D197:T197">SUM(D194:D196)</f>
        <v>45550</v>
      </c>
      <c r="E197" s="158">
        <f t="shared" si="38"/>
        <v>53120</v>
      </c>
      <c r="F197" s="158">
        <f t="shared" si="38"/>
        <v>38870</v>
      </c>
      <c r="G197" s="158">
        <f t="shared" si="38"/>
        <v>67375</v>
      </c>
      <c r="H197" s="158">
        <f t="shared" si="38"/>
        <v>103469</v>
      </c>
      <c r="I197" s="158">
        <f t="shared" si="38"/>
        <v>50910</v>
      </c>
      <c r="J197" s="158">
        <f t="shared" si="38"/>
        <v>0</v>
      </c>
      <c r="K197" s="158">
        <f t="shared" si="38"/>
        <v>0</v>
      </c>
      <c r="L197" s="158">
        <f t="shared" si="38"/>
        <v>0</v>
      </c>
      <c r="M197" s="158">
        <f t="shared" si="38"/>
        <v>0</v>
      </c>
      <c r="N197" s="158">
        <f t="shared" si="38"/>
        <v>0</v>
      </c>
      <c r="O197" s="158">
        <f t="shared" si="38"/>
        <v>0</v>
      </c>
      <c r="P197" s="158">
        <f t="shared" si="38"/>
        <v>0</v>
      </c>
      <c r="Q197" s="158">
        <f t="shared" si="38"/>
        <v>0</v>
      </c>
      <c r="R197" s="158">
        <f t="shared" si="38"/>
        <v>0</v>
      </c>
      <c r="S197" s="158">
        <f t="shared" si="38"/>
        <v>0</v>
      </c>
      <c r="T197" s="158">
        <f t="shared" si="38"/>
        <v>2706568</v>
      </c>
    </row>
    <row r="198" spans="1:20" ht="11.25">
      <c r="A198" s="157" t="s">
        <v>484</v>
      </c>
      <c r="B198" s="259">
        <v>219</v>
      </c>
      <c r="C198" s="157">
        <f aca="true" t="shared" si="39" ref="C198:S198">C10+C72+C133</f>
        <v>0</v>
      </c>
      <c r="D198" s="157">
        <f t="shared" si="39"/>
        <v>0</v>
      </c>
      <c r="E198" s="157">
        <f t="shared" si="39"/>
        <v>0</v>
      </c>
      <c r="F198" s="157">
        <f t="shared" si="39"/>
        <v>0</v>
      </c>
      <c r="G198" s="157">
        <f t="shared" si="39"/>
        <v>0</v>
      </c>
      <c r="H198" s="157">
        <f t="shared" si="39"/>
        <v>0</v>
      </c>
      <c r="I198" s="157">
        <f t="shared" si="39"/>
        <v>0</v>
      </c>
      <c r="J198" s="157">
        <f t="shared" si="39"/>
        <v>0</v>
      </c>
      <c r="K198" s="157">
        <f t="shared" si="39"/>
        <v>0</v>
      </c>
      <c r="L198" s="157">
        <f t="shared" si="39"/>
        <v>0</v>
      </c>
      <c r="M198" s="157">
        <f t="shared" si="39"/>
        <v>0</v>
      </c>
      <c r="N198" s="157">
        <f t="shared" si="39"/>
        <v>0</v>
      </c>
      <c r="O198" s="157">
        <f t="shared" si="39"/>
        <v>0</v>
      </c>
      <c r="P198" s="157">
        <f t="shared" si="39"/>
        <v>0</v>
      </c>
      <c r="Q198" s="157">
        <f t="shared" si="39"/>
        <v>0</v>
      </c>
      <c r="R198" s="157">
        <f t="shared" si="39"/>
        <v>0</v>
      </c>
      <c r="S198" s="157">
        <f t="shared" si="39"/>
        <v>0</v>
      </c>
      <c r="T198" s="157">
        <f t="shared" si="36"/>
        <v>0</v>
      </c>
    </row>
    <row r="199" spans="1:20" ht="11.25">
      <c r="A199" s="157" t="s">
        <v>632</v>
      </c>
      <c r="B199" s="259">
        <v>239</v>
      </c>
      <c r="C199" s="157">
        <f aca="true" t="shared" si="40" ref="C199:S199">C11+C73+C134</f>
        <v>93015</v>
      </c>
      <c r="D199" s="157">
        <f t="shared" si="40"/>
        <v>0</v>
      </c>
      <c r="E199" s="157">
        <f t="shared" si="40"/>
        <v>0</v>
      </c>
      <c r="F199" s="157">
        <f t="shared" si="40"/>
        <v>0</v>
      </c>
      <c r="G199" s="157">
        <f t="shared" si="40"/>
        <v>0</v>
      </c>
      <c r="H199" s="157">
        <f t="shared" si="40"/>
        <v>0</v>
      </c>
      <c r="I199" s="157">
        <f t="shared" si="40"/>
        <v>0</v>
      </c>
      <c r="J199" s="157">
        <f t="shared" si="40"/>
        <v>0</v>
      </c>
      <c r="K199" s="157">
        <f t="shared" si="40"/>
        <v>0</v>
      </c>
      <c r="L199" s="157">
        <f t="shared" si="40"/>
        <v>0</v>
      </c>
      <c r="M199" s="157">
        <f t="shared" si="40"/>
        <v>0</v>
      </c>
      <c r="N199" s="157">
        <f t="shared" si="40"/>
        <v>0</v>
      </c>
      <c r="O199" s="157">
        <f t="shared" si="40"/>
        <v>0</v>
      </c>
      <c r="P199" s="157">
        <f t="shared" si="40"/>
        <v>0</v>
      </c>
      <c r="Q199" s="157">
        <f t="shared" si="40"/>
        <v>0</v>
      </c>
      <c r="R199" s="157">
        <f t="shared" si="40"/>
        <v>0</v>
      </c>
      <c r="S199" s="157">
        <f t="shared" si="40"/>
        <v>0</v>
      </c>
      <c r="T199" s="157">
        <f t="shared" si="36"/>
        <v>93015</v>
      </c>
    </row>
    <row r="200" spans="1:20" ht="11.25">
      <c r="A200" s="157" t="s">
        <v>633</v>
      </c>
      <c r="B200" s="259">
        <v>282</v>
      </c>
      <c r="C200" s="157">
        <f aca="true" t="shared" si="41" ref="C200:S200">C12+C74+C135</f>
        <v>305100</v>
      </c>
      <c r="D200" s="157">
        <f t="shared" si="41"/>
        <v>0</v>
      </c>
      <c r="E200" s="157">
        <f t="shared" si="41"/>
        <v>0</v>
      </c>
      <c r="F200" s="157">
        <f t="shared" si="41"/>
        <v>0</v>
      </c>
      <c r="G200" s="157">
        <f t="shared" si="41"/>
        <v>0</v>
      </c>
      <c r="H200" s="157">
        <f t="shared" si="41"/>
        <v>0</v>
      </c>
      <c r="I200" s="157">
        <f t="shared" si="41"/>
        <v>0</v>
      </c>
      <c r="J200" s="157">
        <f t="shared" si="41"/>
        <v>0</v>
      </c>
      <c r="K200" s="157">
        <f t="shared" si="41"/>
        <v>0</v>
      </c>
      <c r="L200" s="157">
        <f t="shared" si="41"/>
        <v>0</v>
      </c>
      <c r="M200" s="157">
        <f t="shared" si="41"/>
        <v>0</v>
      </c>
      <c r="N200" s="157">
        <f t="shared" si="41"/>
        <v>0</v>
      </c>
      <c r="O200" s="157">
        <f t="shared" si="41"/>
        <v>0</v>
      </c>
      <c r="P200" s="157">
        <f t="shared" si="41"/>
        <v>0</v>
      </c>
      <c r="Q200" s="157">
        <f t="shared" si="41"/>
        <v>0</v>
      </c>
      <c r="R200" s="157">
        <f t="shared" si="41"/>
        <v>0</v>
      </c>
      <c r="S200" s="157">
        <f t="shared" si="41"/>
        <v>0</v>
      </c>
      <c r="T200" s="157">
        <f t="shared" si="36"/>
        <v>305100</v>
      </c>
    </row>
    <row r="201" spans="1:20" ht="11.25">
      <c r="A201" s="157" t="s">
        <v>636</v>
      </c>
      <c r="B201" s="259">
        <v>284</v>
      </c>
      <c r="C201" s="157">
        <f aca="true" t="shared" si="42" ref="C201:S201">C13+C75+C136</f>
        <v>43521</v>
      </c>
      <c r="D201" s="157">
        <f t="shared" si="42"/>
        <v>0</v>
      </c>
      <c r="E201" s="157">
        <f t="shared" si="42"/>
        <v>0</v>
      </c>
      <c r="F201" s="157">
        <f t="shared" si="42"/>
        <v>0</v>
      </c>
      <c r="G201" s="157">
        <f t="shared" si="42"/>
        <v>0</v>
      </c>
      <c r="H201" s="157">
        <f t="shared" si="42"/>
        <v>0</v>
      </c>
      <c r="I201" s="157">
        <f t="shared" si="42"/>
        <v>0</v>
      </c>
      <c r="J201" s="157">
        <f t="shared" si="42"/>
        <v>0</v>
      </c>
      <c r="K201" s="157">
        <f t="shared" si="42"/>
        <v>0</v>
      </c>
      <c r="L201" s="157">
        <f t="shared" si="42"/>
        <v>0</v>
      </c>
      <c r="M201" s="157">
        <f t="shared" si="42"/>
        <v>0</v>
      </c>
      <c r="N201" s="157">
        <f t="shared" si="42"/>
        <v>0</v>
      </c>
      <c r="O201" s="157">
        <f t="shared" si="42"/>
        <v>0</v>
      </c>
      <c r="P201" s="157">
        <f t="shared" si="42"/>
        <v>0</v>
      </c>
      <c r="Q201" s="157">
        <f t="shared" si="42"/>
        <v>0</v>
      </c>
      <c r="R201" s="157">
        <f t="shared" si="42"/>
        <v>0</v>
      </c>
      <c r="S201" s="157">
        <f t="shared" si="42"/>
        <v>0</v>
      </c>
      <c r="T201" s="157">
        <f>SUM(C201:R201)</f>
        <v>43521</v>
      </c>
    </row>
    <row r="202" spans="1:20" ht="11.25">
      <c r="A202" s="158" t="s">
        <v>468</v>
      </c>
      <c r="B202" s="260"/>
      <c r="C202" s="158">
        <f>SUM(C198:C201)</f>
        <v>441636</v>
      </c>
      <c r="D202" s="158">
        <f aca="true" t="shared" si="43" ref="C202:T202">SUM(D198:D201)</f>
        <v>0</v>
      </c>
      <c r="E202" s="158">
        <f t="shared" si="43"/>
        <v>0</v>
      </c>
      <c r="F202" s="158">
        <f t="shared" si="43"/>
        <v>0</v>
      </c>
      <c r="G202" s="158">
        <f t="shared" si="43"/>
        <v>0</v>
      </c>
      <c r="H202" s="158">
        <f t="shared" si="43"/>
        <v>0</v>
      </c>
      <c r="I202" s="158">
        <f t="shared" si="43"/>
        <v>0</v>
      </c>
      <c r="J202" s="158">
        <f>SUM(J198:J201)</f>
        <v>0</v>
      </c>
      <c r="K202" s="158">
        <f t="shared" si="43"/>
        <v>0</v>
      </c>
      <c r="L202" s="158">
        <f t="shared" si="43"/>
        <v>0</v>
      </c>
      <c r="M202" s="158">
        <f t="shared" si="43"/>
        <v>0</v>
      </c>
      <c r="N202" s="158">
        <f t="shared" si="43"/>
        <v>0</v>
      </c>
      <c r="O202" s="158">
        <f t="shared" si="43"/>
        <v>0</v>
      </c>
      <c r="P202" s="158">
        <f t="shared" si="43"/>
        <v>0</v>
      </c>
      <c r="Q202" s="158">
        <f t="shared" si="43"/>
        <v>0</v>
      </c>
      <c r="R202" s="158">
        <f t="shared" si="43"/>
        <v>0</v>
      </c>
      <c r="S202" s="158">
        <f t="shared" si="43"/>
        <v>0</v>
      </c>
      <c r="T202" s="158">
        <f t="shared" si="43"/>
        <v>441636</v>
      </c>
    </row>
    <row r="203" spans="1:20" ht="11.25">
      <c r="A203" s="157" t="s">
        <v>469</v>
      </c>
      <c r="B203" s="259">
        <v>311</v>
      </c>
      <c r="C203" s="157">
        <f aca="true" t="shared" si="44" ref="C203:S203">C15+C77+C138</f>
        <v>1529434</v>
      </c>
      <c r="D203" s="157">
        <f t="shared" si="44"/>
        <v>58077</v>
      </c>
      <c r="E203" s="157">
        <f t="shared" si="44"/>
        <v>84880</v>
      </c>
      <c r="F203" s="157">
        <f t="shared" si="44"/>
        <v>93610</v>
      </c>
      <c r="G203" s="157">
        <f t="shared" si="44"/>
        <v>76560</v>
      </c>
      <c r="H203" s="157">
        <f t="shared" si="44"/>
        <v>338860</v>
      </c>
      <c r="I203" s="157">
        <f t="shared" si="44"/>
        <v>92595</v>
      </c>
      <c r="J203" s="157">
        <f t="shared" si="44"/>
        <v>0</v>
      </c>
      <c r="K203" s="157">
        <f t="shared" si="44"/>
        <v>0</v>
      </c>
      <c r="L203" s="157">
        <f t="shared" si="44"/>
        <v>0</v>
      </c>
      <c r="M203" s="157">
        <f t="shared" si="44"/>
        <v>0</v>
      </c>
      <c r="N203" s="157">
        <f t="shared" si="44"/>
        <v>0</v>
      </c>
      <c r="O203" s="157">
        <f t="shared" si="44"/>
        <v>0</v>
      </c>
      <c r="P203" s="157">
        <f t="shared" si="44"/>
        <v>0</v>
      </c>
      <c r="Q203" s="157">
        <f t="shared" si="44"/>
        <v>0</v>
      </c>
      <c r="R203" s="157">
        <f t="shared" si="44"/>
        <v>0</v>
      </c>
      <c r="S203" s="157">
        <f t="shared" si="44"/>
        <v>0</v>
      </c>
      <c r="T203" s="157">
        <f>SUM(C203:S203)</f>
        <v>2274016</v>
      </c>
    </row>
    <row r="204" spans="1:20" ht="11.25">
      <c r="A204" s="157" t="s">
        <v>607</v>
      </c>
      <c r="B204" s="259">
        <v>321</v>
      </c>
      <c r="C204" s="157">
        <f aca="true" t="shared" si="45" ref="C204:S204">C16</f>
        <v>0</v>
      </c>
      <c r="D204" s="157">
        <f t="shared" si="45"/>
        <v>0</v>
      </c>
      <c r="E204" s="157">
        <f t="shared" si="45"/>
        <v>0</v>
      </c>
      <c r="F204" s="157">
        <f t="shared" si="45"/>
        <v>0</v>
      </c>
      <c r="G204" s="157">
        <f t="shared" si="45"/>
        <v>0</v>
      </c>
      <c r="H204" s="157">
        <f t="shared" si="45"/>
        <v>0</v>
      </c>
      <c r="I204" s="157">
        <f t="shared" si="45"/>
        <v>0</v>
      </c>
      <c r="J204" s="157">
        <f t="shared" si="45"/>
        <v>0</v>
      </c>
      <c r="K204" s="157">
        <f t="shared" si="45"/>
        <v>0</v>
      </c>
      <c r="L204" s="157">
        <f t="shared" si="45"/>
        <v>0</v>
      </c>
      <c r="M204" s="157">
        <f t="shared" si="45"/>
        <v>0</v>
      </c>
      <c r="N204" s="157">
        <f t="shared" si="45"/>
        <v>0</v>
      </c>
      <c r="O204" s="157">
        <f t="shared" si="45"/>
        <v>0</v>
      </c>
      <c r="P204" s="157">
        <f t="shared" si="45"/>
        <v>0</v>
      </c>
      <c r="Q204" s="157">
        <f t="shared" si="45"/>
        <v>0</v>
      </c>
      <c r="R204" s="157">
        <f t="shared" si="45"/>
        <v>0</v>
      </c>
      <c r="S204" s="157">
        <f t="shared" si="45"/>
        <v>827968</v>
      </c>
      <c r="T204" s="157">
        <f>SUM(C204:S204)</f>
        <v>827968</v>
      </c>
    </row>
    <row r="205" spans="1:20" ht="11.25">
      <c r="A205" s="157" t="s">
        <v>487</v>
      </c>
      <c r="B205" s="259">
        <v>322</v>
      </c>
      <c r="C205" s="157">
        <f aca="true" t="shared" si="46" ref="C205:S205">C17+C78+C139</f>
        <v>185014</v>
      </c>
      <c r="D205" s="157">
        <f t="shared" si="46"/>
        <v>0</v>
      </c>
      <c r="E205" s="157">
        <f t="shared" si="46"/>
        <v>0</v>
      </c>
      <c r="F205" s="157">
        <f t="shared" si="46"/>
        <v>0</v>
      </c>
      <c r="G205" s="157">
        <f t="shared" si="46"/>
        <v>0</v>
      </c>
      <c r="H205" s="157">
        <f t="shared" si="46"/>
        <v>0</v>
      </c>
      <c r="I205" s="157">
        <f t="shared" si="46"/>
        <v>0</v>
      </c>
      <c r="J205" s="157">
        <f t="shared" si="46"/>
        <v>0</v>
      </c>
      <c r="K205" s="157">
        <f t="shared" si="46"/>
        <v>0</v>
      </c>
      <c r="L205" s="157">
        <f t="shared" si="46"/>
        <v>0</v>
      </c>
      <c r="M205" s="157">
        <f t="shared" si="46"/>
        <v>680461</v>
      </c>
      <c r="N205" s="157">
        <f t="shared" si="46"/>
        <v>506786</v>
      </c>
      <c r="O205" s="157">
        <f t="shared" si="46"/>
        <v>561374</v>
      </c>
      <c r="P205" s="157">
        <f t="shared" si="46"/>
        <v>479886</v>
      </c>
      <c r="Q205" s="157">
        <f t="shared" si="46"/>
        <v>193245</v>
      </c>
      <c r="R205" s="157">
        <f t="shared" si="46"/>
        <v>229015</v>
      </c>
      <c r="S205" s="157">
        <f t="shared" si="46"/>
        <v>0</v>
      </c>
      <c r="T205" s="157">
        <f aca="true" t="shared" si="47" ref="T205:T214">SUM(C205:S205)</f>
        <v>2835781</v>
      </c>
    </row>
    <row r="206" spans="1:20" ht="11.25">
      <c r="A206" s="157" t="s">
        <v>488</v>
      </c>
      <c r="B206" s="259">
        <v>326</v>
      </c>
      <c r="C206" s="157">
        <f aca="true" t="shared" si="48" ref="C206:S206">C18+C79+C140</f>
        <v>0</v>
      </c>
      <c r="D206" s="157">
        <f t="shared" si="48"/>
        <v>0</v>
      </c>
      <c r="E206" s="157">
        <f t="shared" si="48"/>
        <v>0</v>
      </c>
      <c r="F206" s="157">
        <f t="shared" si="48"/>
        <v>0</v>
      </c>
      <c r="G206" s="157">
        <f t="shared" si="48"/>
        <v>0</v>
      </c>
      <c r="H206" s="157">
        <f t="shared" si="48"/>
        <v>0</v>
      </c>
      <c r="I206" s="157">
        <f t="shared" si="48"/>
        <v>0</v>
      </c>
      <c r="J206" s="157">
        <f t="shared" si="48"/>
        <v>0</v>
      </c>
      <c r="K206" s="157">
        <f t="shared" si="48"/>
        <v>0</v>
      </c>
      <c r="L206" s="157">
        <f t="shared" si="48"/>
        <v>144770</v>
      </c>
      <c r="M206" s="157">
        <f t="shared" si="48"/>
        <v>0</v>
      </c>
      <c r="N206" s="157">
        <f t="shared" si="48"/>
        <v>172861</v>
      </c>
      <c r="O206" s="157">
        <f t="shared" si="48"/>
        <v>0</v>
      </c>
      <c r="P206" s="157">
        <f t="shared" si="48"/>
        <v>0</v>
      </c>
      <c r="Q206" s="157">
        <f t="shared" si="48"/>
        <v>0</v>
      </c>
      <c r="R206" s="157">
        <f t="shared" si="48"/>
        <v>0</v>
      </c>
      <c r="S206" s="157">
        <f t="shared" si="48"/>
        <v>0</v>
      </c>
      <c r="T206" s="157">
        <f t="shared" si="47"/>
        <v>317631</v>
      </c>
    </row>
    <row r="207" spans="1:20" ht="11.25">
      <c r="A207" s="157" t="s">
        <v>362</v>
      </c>
      <c r="B207" s="259">
        <v>336</v>
      </c>
      <c r="C207" s="157">
        <f aca="true" t="shared" si="49" ref="C207:S207">C19+C80+C141</f>
        <v>0</v>
      </c>
      <c r="D207" s="157">
        <f t="shared" si="49"/>
        <v>0</v>
      </c>
      <c r="E207" s="157">
        <f t="shared" si="49"/>
        <v>0</v>
      </c>
      <c r="F207" s="157">
        <f t="shared" si="49"/>
        <v>0</v>
      </c>
      <c r="G207" s="157">
        <f t="shared" si="49"/>
        <v>0</v>
      </c>
      <c r="H207" s="157">
        <f t="shared" si="49"/>
        <v>0</v>
      </c>
      <c r="I207" s="157">
        <f t="shared" si="49"/>
        <v>0</v>
      </c>
      <c r="J207" s="157">
        <f t="shared" si="49"/>
        <v>0</v>
      </c>
      <c r="K207" s="157">
        <f t="shared" si="49"/>
        <v>0</v>
      </c>
      <c r="L207" s="157">
        <f t="shared" si="49"/>
        <v>0</v>
      </c>
      <c r="M207" s="157">
        <f t="shared" si="49"/>
        <v>66620</v>
      </c>
      <c r="N207" s="157">
        <f t="shared" si="49"/>
        <v>89000</v>
      </c>
      <c r="O207" s="157">
        <f t="shared" si="49"/>
        <v>80000</v>
      </c>
      <c r="P207" s="157">
        <f t="shared" si="49"/>
        <v>76590</v>
      </c>
      <c r="Q207" s="157">
        <f t="shared" si="49"/>
        <v>43740</v>
      </c>
      <c r="R207" s="157">
        <f t="shared" si="49"/>
        <v>24907</v>
      </c>
      <c r="S207" s="157">
        <f t="shared" si="49"/>
        <v>0</v>
      </c>
      <c r="T207" s="157">
        <f t="shared" si="47"/>
        <v>380857</v>
      </c>
    </row>
    <row r="208" spans="1:20" ht="11.25">
      <c r="A208" s="157" t="s">
        <v>525</v>
      </c>
      <c r="B208" s="259">
        <v>337</v>
      </c>
      <c r="C208" s="157">
        <f aca="true" t="shared" si="50" ref="C208:S208">C20+C81+C142</f>
        <v>129942</v>
      </c>
      <c r="D208" s="157">
        <f t="shared" si="50"/>
        <v>0</v>
      </c>
      <c r="E208" s="157">
        <f t="shared" si="50"/>
        <v>0</v>
      </c>
      <c r="F208" s="157">
        <f t="shared" si="50"/>
        <v>0</v>
      </c>
      <c r="G208" s="157">
        <f t="shared" si="50"/>
        <v>0</v>
      </c>
      <c r="H208" s="157">
        <f t="shared" si="50"/>
        <v>0</v>
      </c>
      <c r="I208" s="157">
        <f t="shared" si="50"/>
        <v>0</v>
      </c>
      <c r="J208" s="157">
        <f t="shared" si="50"/>
        <v>0</v>
      </c>
      <c r="K208" s="157">
        <f t="shared" si="50"/>
        <v>0</v>
      </c>
      <c r="L208" s="157">
        <f t="shared" si="50"/>
        <v>0</v>
      </c>
      <c r="M208" s="157">
        <f t="shared" si="50"/>
        <v>0</v>
      </c>
      <c r="N208" s="157">
        <f t="shared" si="50"/>
        <v>0</v>
      </c>
      <c r="O208" s="157">
        <f t="shared" si="50"/>
        <v>0</v>
      </c>
      <c r="P208" s="157">
        <f t="shared" si="50"/>
        <v>0</v>
      </c>
      <c r="Q208" s="157">
        <f t="shared" si="50"/>
        <v>0</v>
      </c>
      <c r="R208" s="157">
        <f t="shared" si="50"/>
        <v>0</v>
      </c>
      <c r="S208" s="157">
        <f t="shared" si="50"/>
        <v>0</v>
      </c>
      <c r="T208" s="157">
        <f t="shared" si="47"/>
        <v>129942</v>
      </c>
    </row>
    <row r="209" spans="1:20" ht="11.25">
      <c r="A209" s="157" t="s">
        <v>564</v>
      </c>
      <c r="B209" s="259">
        <v>388</v>
      </c>
      <c r="C209" s="157">
        <f aca="true" t="shared" si="51" ref="C209:S209">C21+C82+C143</f>
        <v>0</v>
      </c>
      <c r="D209" s="157">
        <f t="shared" si="51"/>
        <v>0</v>
      </c>
      <c r="E209" s="157">
        <f t="shared" si="51"/>
        <v>0</v>
      </c>
      <c r="F209" s="157">
        <f t="shared" si="51"/>
        <v>0</v>
      </c>
      <c r="G209" s="157">
        <f t="shared" si="51"/>
        <v>0</v>
      </c>
      <c r="H209" s="157">
        <f t="shared" si="51"/>
        <v>0</v>
      </c>
      <c r="I209" s="157">
        <f t="shared" si="51"/>
        <v>0</v>
      </c>
      <c r="J209" s="157">
        <f t="shared" si="51"/>
        <v>0</v>
      </c>
      <c r="K209" s="157">
        <f t="shared" si="51"/>
        <v>0</v>
      </c>
      <c r="L209" s="157">
        <f t="shared" si="51"/>
        <v>0</v>
      </c>
      <c r="M209" s="157">
        <f t="shared" si="51"/>
        <v>0</v>
      </c>
      <c r="N209" s="157">
        <f t="shared" si="51"/>
        <v>0</v>
      </c>
      <c r="O209" s="157">
        <f t="shared" si="51"/>
        <v>0</v>
      </c>
      <c r="P209" s="157">
        <f t="shared" si="51"/>
        <v>0</v>
      </c>
      <c r="Q209" s="157">
        <f t="shared" si="51"/>
        <v>0</v>
      </c>
      <c r="R209" s="157">
        <f t="shared" si="51"/>
        <v>0</v>
      </c>
      <c r="S209" s="157">
        <f t="shared" si="51"/>
        <v>0</v>
      </c>
      <c r="T209" s="157">
        <f t="shared" si="47"/>
        <v>0</v>
      </c>
    </row>
    <row r="210" spans="1:20" ht="11.25">
      <c r="A210" s="157" t="s">
        <v>526</v>
      </c>
      <c r="B210" s="259">
        <v>389</v>
      </c>
      <c r="C210" s="157">
        <f aca="true" t="shared" si="52" ref="C210:S210">C22+C82+C144</f>
        <v>114248</v>
      </c>
      <c r="D210" s="157">
        <f t="shared" si="52"/>
        <v>0</v>
      </c>
      <c r="E210" s="157">
        <f t="shared" si="52"/>
        <v>0</v>
      </c>
      <c r="F210" s="157">
        <f t="shared" si="52"/>
        <v>0</v>
      </c>
      <c r="G210" s="157">
        <f t="shared" si="52"/>
        <v>0</v>
      </c>
      <c r="H210" s="157">
        <f t="shared" si="52"/>
        <v>0</v>
      </c>
      <c r="I210" s="157">
        <f t="shared" si="52"/>
        <v>0</v>
      </c>
      <c r="J210" s="157">
        <f t="shared" si="52"/>
        <v>0</v>
      </c>
      <c r="K210" s="157">
        <f t="shared" si="52"/>
        <v>0</v>
      </c>
      <c r="L210" s="157">
        <f t="shared" si="52"/>
        <v>0</v>
      </c>
      <c r="M210" s="157">
        <f t="shared" si="52"/>
        <v>0</v>
      </c>
      <c r="N210" s="157">
        <f t="shared" si="52"/>
        <v>0</v>
      </c>
      <c r="O210" s="157">
        <f t="shared" si="52"/>
        <v>0</v>
      </c>
      <c r="P210" s="157">
        <f t="shared" si="52"/>
        <v>0</v>
      </c>
      <c r="Q210" s="157">
        <f t="shared" si="52"/>
        <v>0</v>
      </c>
      <c r="R210" s="157">
        <f t="shared" si="52"/>
        <v>0</v>
      </c>
      <c r="S210" s="157">
        <f t="shared" si="52"/>
        <v>0</v>
      </c>
      <c r="T210" s="157">
        <f t="shared" si="47"/>
        <v>114248</v>
      </c>
    </row>
    <row r="211" spans="1:20" ht="11.25">
      <c r="A211" s="158" t="s">
        <v>470</v>
      </c>
      <c r="B211" s="260"/>
      <c r="C211" s="158">
        <f>SUM(C203:C210)</f>
        <v>1958638</v>
      </c>
      <c r="D211" s="158">
        <f aca="true" t="shared" si="53" ref="D211:S211">SUM(D203:D210)</f>
        <v>58077</v>
      </c>
      <c r="E211" s="158">
        <f t="shared" si="53"/>
        <v>84880</v>
      </c>
      <c r="F211" s="158">
        <f t="shared" si="53"/>
        <v>93610</v>
      </c>
      <c r="G211" s="158">
        <f t="shared" si="53"/>
        <v>76560</v>
      </c>
      <c r="H211" s="158">
        <f t="shared" si="53"/>
        <v>338860</v>
      </c>
      <c r="I211" s="158">
        <f t="shared" si="53"/>
        <v>92595</v>
      </c>
      <c r="J211" s="158">
        <f t="shared" si="53"/>
        <v>0</v>
      </c>
      <c r="K211" s="158">
        <f t="shared" si="53"/>
        <v>0</v>
      </c>
      <c r="L211" s="158">
        <f t="shared" si="53"/>
        <v>144770</v>
      </c>
      <c r="M211" s="158">
        <f t="shared" si="53"/>
        <v>747081</v>
      </c>
      <c r="N211" s="158">
        <f>SUM(N203:N210)</f>
        <v>768647</v>
      </c>
      <c r="O211" s="158">
        <f t="shared" si="53"/>
        <v>641374</v>
      </c>
      <c r="P211" s="158">
        <f t="shared" si="53"/>
        <v>556476</v>
      </c>
      <c r="Q211" s="158">
        <f t="shared" si="53"/>
        <v>236985</v>
      </c>
      <c r="R211" s="158">
        <f t="shared" si="53"/>
        <v>253922</v>
      </c>
      <c r="S211" s="158">
        <f t="shared" si="53"/>
        <v>827968</v>
      </c>
      <c r="T211" s="158">
        <f>SUM(T203:T210)</f>
        <v>6880443</v>
      </c>
    </row>
    <row r="212" spans="1:20" ht="11.25">
      <c r="A212" s="157" t="s">
        <v>527</v>
      </c>
      <c r="B212" s="259">
        <v>412</v>
      </c>
      <c r="C212" s="157">
        <f aca="true" t="shared" si="54" ref="C212:S212">C24+C84+C146</f>
        <v>834840</v>
      </c>
      <c r="D212" s="157">
        <f t="shared" si="54"/>
        <v>0</v>
      </c>
      <c r="E212" s="157">
        <f t="shared" si="54"/>
        <v>0</v>
      </c>
      <c r="F212" s="157">
        <f t="shared" si="54"/>
        <v>0</v>
      </c>
      <c r="G212" s="157">
        <f t="shared" si="54"/>
        <v>0</v>
      </c>
      <c r="H212" s="157">
        <f t="shared" si="54"/>
        <v>0</v>
      </c>
      <c r="I212" s="157">
        <f t="shared" si="54"/>
        <v>0</v>
      </c>
      <c r="J212" s="157">
        <f t="shared" si="54"/>
        <v>0</v>
      </c>
      <c r="K212" s="157">
        <f t="shared" si="54"/>
        <v>0</v>
      </c>
      <c r="L212" s="157">
        <f t="shared" si="54"/>
        <v>0</v>
      </c>
      <c r="M212" s="157">
        <f t="shared" si="54"/>
        <v>0</v>
      </c>
      <c r="N212" s="157">
        <f t="shared" si="54"/>
        <v>0</v>
      </c>
      <c r="O212" s="157">
        <f t="shared" si="54"/>
        <v>0</v>
      </c>
      <c r="P212" s="157">
        <f t="shared" si="54"/>
        <v>0</v>
      </c>
      <c r="Q212" s="157">
        <f t="shared" si="54"/>
        <v>0</v>
      </c>
      <c r="R212" s="157">
        <f t="shared" si="54"/>
        <v>0</v>
      </c>
      <c r="S212" s="157">
        <f t="shared" si="54"/>
        <v>0</v>
      </c>
      <c r="T212" s="157">
        <f t="shared" si="47"/>
        <v>834840</v>
      </c>
    </row>
    <row r="213" spans="1:20" ht="11.25">
      <c r="A213" s="157" t="s">
        <v>471</v>
      </c>
      <c r="B213" s="259">
        <v>431</v>
      </c>
      <c r="C213" s="157">
        <f aca="true" t="shared" si="55" ref="C213:S213">C25+C85+C147</f>
        <v>65869</v>
      </c>
      <c r="D213" s="157">
        <f t="shared" si="55"/>
        <v>0</v>
      </c>
      <c r="E213" s="157">
        <f t="shared" si="55"/>
        <v>0</v>
      </c>
      <c r="F213" s="157">
        <f t="shared" si="55"/>
        <v>0</v>
      </c>
      <c r="G213" s="157">
        <f t="shared" si="55"/>
        <v>0</v>
      </c>
      <c r="H213" s="157">
        <f t="shared" si="55"/>
        <v>0</v>
      </c>
      <c r="I213" s="157">
        <f t="shared" si="55"/>
        <v>0</v>
      </c>
      <c r="J213" s="157">
        <f t="shared" si="55"/>
        <v>0</v>
      </c>
      <c r="K213" s="157">
        <f t="shared" si="55"/>
        <v>0</v>
      </c>
      <c r="L213" s="157">
        <f t="shared" si="55"/>
        <v>0</v>
      </c>
      <c r="M213" s="157">
        <f t="shared" si="55"/>
        <v>0</v>
      </c>
      <c r="N213" s="157">
        <f t="shared" si="55"/>
        <v>0</v>
      </c>
      <c r="O213" s="157">
        <f t="shared" si="55"/>
        <v>0</v>
      </c>
      <c r="P213" s="157">
        <f t="shared" si="55"/>
        <v>0</v>
      </c>
      <c r="Q213" s="157">
        <f t="shared" si="55"/>
        <v>0</v>
      </c>
      <c r="R213" s="157">
        <f t="shared" si="55"/>
        <v>0</v>
      </c>
      <c r="S213" s="157">
        <f t="shared" si="55"/>
        <v>0</v>
      </c>
      <c r="T213" s="157">
        <f t="shared" si="47"/>
        <v>65869</v>
      </c>
    </row>
    <row r="214" spans="1:20" ht="11.25">
      <c r="A214" s="157" t="s">
        <v>472</v>
      </c>
      <c r="B214" s="259">
        <v>437</v>
      </c>
      <c r="C214" s="157">
        <f aca="true" t="shared" si="56" ref="C214:S214">C26+C86+C148</f>
        <v>142922</v>
      </c>
      <c r="D214" s="157">
        <f t="shared" si="56"/>
        <v>0</v>
      </c>
      <c r="E214" s="157">
        <f t="shared" si="56"/>
        <v>0</v>
      </c>
      <c r="F214" s="157">
        <f t="shared" si="56"/>
        <v>0</v>
      </c>
      <c r="G214" s="157">
        <f t="shared" si="56"/>
        <v>0</v>
      </c>
      <c r="H214" s="157">
        <f t="shared" si="56"/>
        <v>0</v>
      </c>
      <c r="I214" s="157">
        <f t="shared" si="56"/>
        <v>0</v>
      </c>
      <c r="J214" s="157">
        <f t="shared" si="56"/>
        <v>0</v>
      </c>
      <c r="K214" s="157">
        <f t="shared" si="56"/>
        <v>0</v>
      </c>
      <c r="L214" s="157">
        <f t="shared" si="56"/>
        <v>0</v>
      </c>
      <c r="M214" s="157">
        <f t="shared" si="56"/>
        <v>0</v>
      </c>
      <c r="N214" s="157">
        <f t="shared" si="56"/>
        <v>0</v>
      </c>
      <c r="O214" s="157">
        <f t="shared" si="56"/>
        <v>0</v>
      </c>
      <c r="P214" s="157">
        <f t="shared" si="56"/>
        <v>0</v>
      </c>
      <c r="Q214" s="157">
        <f t="shared" si="56"/>
        <v>0</v>
      </c>
      <c r="R214" s="157">
        <f t="shared" si="56"/>
        <v>0</v>
      </c>
      <c r="S214" s="157">
        <f t="shared" si="56"/>
        <v>0</v>
      </c>
      <c r="T214" s="157">
        <f t="shared" si="47"/>
        <v>142922</v>
      </c>
    </row>
    <row r="215" spans="1:20" ht="11.25">
      <c r="A215" s="157" t="s">
        <v>564</v>
      </c>
      <c r="B215" s="259">
        <v>468</v>
      </c>
      <c r="C215" s="157">
        <f aca="true" t="shared" si="57" ref="C215:S215">C27+C87+C149</f>
        <v>0</v>
      </c>
      <c r="D215" s="157">
        <f t="shared" si="57"/>
        <v>0</v>
      </c>
      <c r="E215" s="157">
        <f t="shared" si="57"/>
        <v>0</v>
      </c>
      <c r="F215" s="157">
        <f t="shared" si="57"/>
        <v>0</v>
      </c>
      <c r="G215" s="157">
        <f t="shared" si="57"/>
        <v>0</v>
      </c>
      <c r="H215" s="157">
        <f t="shared" si="57"/>
        <v>0</v>
      </c>
      <c r="I215" s="157">
        <f t="shared" si="57"/>
        <v>0</v>
      </c>
      <c r="J215" s="157">
        <f t="shared" si="57"/>
        <v>0</v>
      </c>
      <c r="K215" s="157">
        <f t="shared" si="57"/>
        <v>0</v>
      </c>
      <c r="L215" s="157">
        <f t="shared" si="57"/>
        <v>0</v>
      </c>
      <c r="M215" s="157">
        <f t="shared" si="57"/>
        <v>0</v>
      </c>
      <c r="N215" s="157">
        <f t="shared" si="57"/>
        <v>0</v>
      </c>
      <c r="O215" s="157">
        <f t="shared" si="57"/>
        <v>0</v>
      </c>
      <c r="P215" s="157">
        <f t="shared" si="57"/>
        <v>0</v>
      </c>
      <c r="Q215" s="157">
        <f t="shared" si="57"/>
        <v>0</v>
      </c>
      <c r="R215" s="157">
        <f t="shared" si="57"/>
        <v>0</v>
      </c>
      <c r="S215" s="157">
        <f t="shared" si="57"/>
        <v>0</v>
      </c>
      <c r="T215" s="157">
        <f>SUM(C215:R215)</f>
        <v>0</v>
      </c>
    </row>
    <row r="216" spans="1:20" ht="11.25">
      <c r="A216" s="158" t="s">
        <v>474</v>
      </c>
      <c r="B216" s="260"/>
      <c r="C216" s="158">
        <f>SUM(C212:C215)</f>
        <v>1043631</v>
      </c>
      <c r="D216" s="158">
        <f aca="true" t="shared" si="58" ref="C216:T216">SUM(D212:D215)</f>
        <v>0</v>
      </c>
      <c r="E216" s="158">
        <f t="shared" si="58"/>
        <v>0</v>
      </c>
      <c r="F216" s="158">
        <f t="shared" si="58"/>
        <v>0</v>
      </c>
      <c r="G216" s="158">
        <f t="shared" si="58"/>
        <v>0</v>
      </c>
      <c r="H216" s="158">
        <f t="shared" si="58"/>
        <v>0</v>
      </c>
      <c r="I216" s="158">
        <f t="shared" si="58"/>
        <v>0</v>
      </c>
      <c r="J216" s="158">
        <f t="shared" si="58"/>
        <v>0</v>
      </c>
      <c r="K216" s="158">
        <f t="shared" si="58"/>
        <v>0</v>
      </c>
      <c r="L216" s="158">
        <f t="shared" si="58"/>
        <v>0</v>
      </c>
      <c r="M216" s="158">
        <f t="shared" si="58"/>
        <v>0</v>
      </c>
      <c r="N216" s="158">
        <f t="shared" si="58"/>
        <v>0</v>
      </c>
      <c r="O216" s="158">
        <f t="shared" si="58"/>
        <v>0</v>
      </c>
      <c r="P216" s="158">
        <f t="shared" si="58"/>
        <v>0</v>
      </c>
      <c r="Q216" s="158">
        <f t="shared" si="58"/>
        <v>0</v>
      </c>
      <c r="R216" s="158">
        <f t="shared" si="58"/>
        <v>0</v>
      </c>
      <c r="S216" s="158">
        <f t="shared" si="58"/>
        <v>0</v>
      </c>
      <c r="T216" s="158">
        <f t="shared" si="58"/>
        <v>1043631</v>
      </c>
    </row>
    <row r="217" spans="1:20" ht="11.25">
      <c r="A217" s="157" t="s">
        <v>528</v>
      </c>
      <c r="B217" s="259">
        <v>524</v>
      </c>
      <c r="C217" s="157">
        <f>C29+C89+C151</f>
        <v>645439</v>
      </c>
      <c r="D217" s="157">
        <f>D29+D89+D151</f>
        <v>19415</v>
      </c>
      <c r="E217" s="157">
        <f aca="true" t="shared" si="59" ref="E217:S217">E29+E89+E151</f>
        <v>1500</v>
      </c>
      <c r="F217" s="157">
        <f t="shared" si="59"/>
        <v>0</v>
      </c>
      <c r="G217" s="157">
        <f t="shared" si="59"/>
        <v>4105</v>
      </c>
      <c r="H217" s="157">
        <f t="shared" si="59"/>
        <v>19680</v>
      </c>
      <c r="I217" s="157">
        <f t="shared" si="59"/>
        <v>0</v>
      </c>
      <c r="J217" s="157">
        <f t="shared" si="59"/>
        <v>0</v>
      </c>
      <c r="K217" s="157">
        <f t="shared" si="59"/>
        <v>0</v>
      </c>
      <c r="L217" s="157">
        <f t="shared" si="59"/>
        <v>0</v>
      </c>
      <c r="M217" s="157">
        <f t="shared" si="59"/>
        <v>0</v>
      </c>
      <c r="N217" s="157">
        <f t="shared" si="59"/>
        <v>0</v>
      </c>
      <c r="O217" s="157">
        <f t="shared" si="59"/>
        <v>0</v>
      </c>
      <c r="P217" s="157">
        <f t="shared" si="59"/>
        <v>0</v>
      </c>
      <c r="Q217" s="157">
        <f t="shared" si="59"/>
        <v>0</v>
      </c>
      <c r="R217" s="157">
        <f t="shared" si="59"/>
        <v>0</v>
      </c>
      <c r="S217" s="157">
        <f t="shared" si="59"/>
        <v>0</v>
      </c>
      <c r="T217" s="157">
        <f aca="true" t="shared" si="60" ref="T217:T247">SUM(C217:S217)</f>
        <v>690139</v>
      </c>
    </row>
    <row r="218" spans="1:20" ht="11.25">
      <c r="A218" s="157" t="s">
        <v>529</v>
      </c>
      <c r="B218" s="259">
        <v>525</v>
      </c>
      <c r="C218" s="157">
        <f>C30+C90+C152</f>
        <v>90346</v>
      </c>
      <c r="D218" s="157">
        <f>D30+D90+D152</f>
        <v>20045</v>
      </c>
      <c r="E218" s="157">
        <f aca="true" t="shared" si="61" ref="E218:S218">E30+E90+E152</f>
        <v>14050</v>
      </c>
      <c r="F218" s="157">
        <f t="shared" si="61"/>
        <v>12630</v>
      </c>
      <c r="G218" s="157">
        <f t="shared" si="61"/>
        <v>21480</v>
      </c>
      <c r="H218" s="157">
        <f t="shared" si="61"/>
        <v>14865</v>
      </c>
      <c r="I218" s="157">
        <f t="shared" si="61"/>
        <v>8235</v>
      </c>
      <c r="J218" s="157">
        <f t="shared" si="61"/>
        <v>0</v>
      </c>
      <c r="K218" s="157">
        <f t="shared" si="61"/>
        <v>0</v>
      </c>
      <c r="L218" s="157">
        <f t="shared" si="61"/>
        <v>0</v>
      </c>
      <c r="M218" s="157">
        <f t="shared" si="61"/>
        <v>0</v>
      </c>
      <c r="N218" s="157">
        <f t="shared" si="61"/>
        <v>0</v>
      </c>
      <c r="O218" s="157">
        <f t="shared" si="61"/>
        <v>0</v>
      </c>
      <c r="P218" s="157">
        <f t="shared" si="61"/>
        <v>0</v>
      </c>
      <c r="Q218" s="157">
        <f t="shared" si="61"/>
        <v>0</v>
      </c>
      <c r="R218" s="157">
        <f t="shared" si="61"/>
        <v>0</v>
      </c>
      <c r="S218" s="157">
        <f t="shared" si="61"/>
        <v>0</v>
      </c>
      <c r="T218" s="157">
        <f t="shared" si="60"/>
        <v>181651</v>
      </c>
    </row>
    <row r="219" spans="1:20" ht="11.25">
      <c r="A219" s="157" t="s">
        <v>546</v>
      </c>
      <c r="B219" s="259">
        <v>532</v>
      </c>
      <c r="C219" s="157">
        <f>C31+C91+C153</f>
        <v>26776</v>
      </c>
      <c r="D219" s="157">
        <f>D31+D91+D153</f>
        <v>0</v>
      </c>
      <c r="E219" s="157">
        <f aca="true" t="shared" si="62" ref="E219:S219">E31+E91+E153</f>
        <v>0</v>
      </c>
      <c r="F219" s="157">
        <f t="shared" si="62"/>
        <v>0</v>
      </c>
      <c r="G219" s="157">
        <f t="shared" si="62"/>
        <v>0</v>
      </c>
      <c r="H219" s="157">
        <f t="shared" si="62"/>
        <v>0</v>
      </c>
      <c r="I219" s="157">
        <f t="shared" si="62"/>
        <v>0</v>
      </c>
      <c r="J219" s="157">
        <f t="shared" si="62"/>
        <v>0</v>
      </c>
      <c r="K219" s="157">
        <f t="shared" si="62"/>
        <v>0</v>
      </c>
      <c r="L219" s="157">
        <f t="shared" si="62"/>
        <v>0</v>
      </c>
      <c r="M219" s="157">
        <f t="shared" si="62"/>
        <v>0</v>
      </c>
      <c r="N219" s="157">
        <f t="shared" si="62"/>
        <v>0</v>
      </c>
      <c r="O219" s="157">
        <f t="shared" si="62"/>
        <v>0</v>
      </c>
      <c r="P219" s="157">
        <f t="shared" si="62"/>
        <v>0</v>
      </c>
      <c r="Q219" s="157">
        <f t="shared" si="62"/>
        <v>0</v>
      </c>
      <c r="R219" s="157">
        <f t="shared" si="62"/>
        <v>0</v>
      </c>
      <c r="S219" s="157">
        <f t="shared" si="62"/>
        <v>0</v>
      </c>
      <c r="T219" s="157">
        <f t="shared" si="60"/>
        <v>26776</v>
      </c>
    </row>
    <row r="220" spans="1:20" ht="11.25">
      <c r="A220" s="157" t="s">
        <v>134</v>
      </c>
      <c r="B220" s="259">
        <v>526</v>
      </c>
      <c r="C220" s="157">
        <f>C154+C32</f>
        <v>42975</v>
      </c>
      <c r="D220" s="157">
        <f aca="true" t="shared" si="63" ref="D220:S220">D154</f>
        <v>0</v>
      </c>
      <c r="E220" s="157">
        <f t="shared" si="63"/>
        <v>0</v>
      </c>
      <c r="F220" s="157">
        <f t="shared" si="63"/>
        <v>0</v>
      </c>
      <c r="G220" s="157">
        <f t="shared" si="63"/>
        <v>0</v>
      </c>
      <c r="H220" s="157">
        <f t="shared" si="63"/>
        <v>0</v>
      </c>
      <c r="I220" s="157">
        <f t="shared" si="63"/>
        <v>0</v>
      </c>
      <c r="J220" s="157">
        <f t="shared" si="63"/>
        <v>0</v>
      </c>
      <c r="K220" s="157">
        <f t="shared" si="63"/>
        <v>0</v>
      </c>
      <c r="L220" s="157">
        <f t="shared" si="63"/>
        <v>0</v>
      </c>
      <c r="M220" s="157">
        <f t="shared" si="63"/>
        <v>0</v>
      </c>
      <c r="N220" s="157">
        <f t="shared" si="63"/>
        <v>0</v>
      </c>
      <c r="O220" s="157">
        <f t="shared" si="63"/>
        <v>0</v>
      </c>
      <c r="P220" s="157">
        <f t="shared" si="63"/>
        <v>0</v>
      </c>
      <c r="Q220" s="157">
        <f t="shared" si="63"/>
        <v>0</v>
      </c>
      <c r="R220" s="157">
        <f t="shared" si="63"/>
        <v>0</v>
      </c>
      <c r="S220" s="157">
        <f t="shared" si="63"/>
        <v>0</v>
      </c>
      <c r="T220" s="157">
        <f>SUM(C220:S220)</f>
        <v>42975</v>
      </c>
    </row>
    <row r="221" spans="1:20" ht="11.25">
      <c r="A221" s="157" t="s">
        <v>489</v>
      </c>
      <c r="B221" s="259">
        <v>589</v>
      </c>
      <c r="C221" s="157">
        <f>C155</f>
        <v>75000</v>
      </c>
      <c r="D221" s="157">
        <f aca="true" t="shared" si="64" ref="D221:S221">D32+D92+D155</f>
        <v>1150</v>
      </c>
      <c r="E221" s="157">
        <f t="shared" si="64"/>
        <v>0</v>
      </c>
      <c r="F221" s="157">
        <f t="shared" si="64"/>
        <v>1800</v>
      </c>
      <c r="G221" s="157">
        <f t="shared" si="64"/>
        <v>0</v>
      </c>
      <c r="H221" s="157">
        <f t="shared" si="64"/>
        <v>4320</v>
      </c>
      <c r="I221" s="157">
        <f t="shared" si="64"/>
        <v>0</v>
      </c>
      <c r="J221" s="157">
        <f t="shared" si="64"/>
        <v>0</v>
      </c>
      <c r="K221" s="157">
        <f t="shared" si="64"/>
        <v>0</v>
      </c>
      <c r="L221" s="157">
        <f t="shared" si="64"/>
        <v>0</v>
      </c>
      <c r="M221" s="157">
        <f t="shared" si="64"/>
        <v>0</v>
      </c>
      <c r="N221" s="157">
        <f t="shared" si="64"/>
        <v>0</v>
      </c>
      <c r="O221" s="157">
        <f t="shared" si="64"/>
        <v>0</v>
      </c>
      <c r="P221" s="157">
        <f t="shared" si="64"/>
        <v>0</v>
      </c>
      <c r="Q221" s="157">
        <f t="shared" si="64"/>
        <v>0</v>
      </c>
      <c r="R221" s="157">
        <f t="shared" si="64"/>
        <v>0</v>
      </c>
      <c r="S221" s="157">
        <f t="shared" si="64"/>
        <v>0</v>
      </c>
      <c r="T221" s="157">
        <f t="shared" si="60"/>
        <v>82270</v>
      </c>
    </row>
    <row r="222" spans="1:20" ht="11.25">
      <c r="A222" s="157" t="s">
        <v>490</v>
      </c>
      <c r="B222" s="259">
        <v>540</v>
      </c>
      <c r="C222" s="157">
        <f>C33+C93+C156</f>
        <v>423352</v>
      </c>
      <c r="D222" s="157">
        <f aca="true" t="shared" si="65" ref="D222:S222">D33+D93+D156</f>
        <v>0</v>
      </c>
      <c r="E222" s="157">
        <f t="shared" si="65"/>
        <v>0</v>
      </c>
      <c r="F222" s="157">
        <f t="shared" si="65"/>
        <v>0</v>
      </c>
      <c r="G222" s="157">
        <f t="shared" si="65"/>
        <v>0</v>
      </c>
      <c r="H222" s="157">
        <f t="shared" si="65"/>
        <v>0</v>
      </c>
      <c r="I222" s="157">
        <f t="shared" si="65"/>
        <v>0</v>
      </c>
      <c r="J222" s="157">
        <f t="shared" si="65"/>
        <v>0</v>
      </c>
      <c r="K222" s="157">
        <f t="shared" si="65"/>
        <v>0</v>
      </c>
      <c r="L222" s="157">
        <f t="shared" si="65"/>
        <v>0</v>
      </c>
      <c r="M222" s="157">
        <f t="shared" si="65"/>
        <v>0</v>
      </c>
      <c r="N222" s="157">
        <f t="shared" si="65"/>
        <v>0</v>
      </c>
      <c r="O222" s="157">
        <f t="shared" si="65"/>
        <v>0</v>
      </c>
      <c r="P222" s="157">
        <f t="shared" si="65"/>
        <v>0</v>
      </c>
      <c r="Q222" s="157">
        <f t="shared" si="65"/>
        <v>0</v>
      </c>
      <c r="R222" s="157">
        <f t="shared" si="65"/>
        <v>0</v>
      </c>
      <c r="S222" s="157">
        <f t="shared" si="65"/>
        <v>0</v>
      </c>
      <c r="T222" s="157">
        <f t="shared" si="60"/>
        <v>423352</v>
      </c>
    </row>
    <row r="223" spans="1:20" ht="11.25">
      <c r="A223" s="158" t="s">
        <v>475</v>
      </c>
      <c r="B223" s="260"/>
      <c r="C223" s="158">
        <f aca="true" t="shared" si="66" ref="C223:T223">SUM(C217:C222)</f>
        <v>1303888</v>
      </c>
      <c r="D223" s="158">
        <f t="shared" si="66"/>
        <v>40610</v>
      </c>
      <c r="E223" s="158">
        <f t="shared" si="66"/>
        <v>15550</v>
      </c>
      <c r="F223" s="158">
        <f t="shared" si="66"/>
        <v>14430</v>
      </c>
      <c r="G223" s="158">
        <f t="shared" si="66"/>
        <v>25585</v>
      </c>
      <c r="H223" s="158">
        <f t="shared" si="66"/>
        <v>38865</v>
      </c>
      <c r="I223" s="158">
        <f>SUM(I217:I222)</f>
        <v>8235</v>
      </c>
      <c r="J223" s="158">
        <f t="shared" si="66"/>
        <v>0</v>
      </c>
      <c r="K223" s="158">
        <f t="shared" si="66"/>
        <v>0</v>
      </c>
      <c r="L223" s="158">
        <f t="shared" si="66"/>
        <v>0</v>
      </c>
      <c r="M223" s="158">
        <f t="shared" si="66"/>
        <v>0</v>
      </c>
      <c r="N223" s="158">
        <f t="shared" si="66"/>
        <v>0</v>
      </c>
      <c r="O223" s="158">
        <f t="shared" si="66"/>
        <v>0</v>
      </c>
      <c r="P223" s="158">
        <f t="shared" si="66"/>
        <v>0</v>
      </c>
      <c r="Q223" s="158">
        <f t="shared" si="66"/>
        <v>0</v>
      </c>
      <c r="R223" s="158">
        <f t="shared" si="66"/>
        <v>0</v>
      </c>
      <c r="S223" s="158">
        <f t="shared" si="66"/>
        <v>0</v>
      </c>
      <c r="T223" s="158">
        <f t="shared" si="66"/>
        <v>1447163</v>
      </c>
    </row>
    <row r="224" spans="1:20" ht="11.25">
      <c r="A224" s="157" t="s">
        <v>547</v>
      </c>
      <c r="B224" s="259">
        <v>603</v>
      </c>
      <c r="C224" s="157">
        <f aca="true" t="shared" si="67" ref="C224:S224">C35+C95+C158</f>
        <v>57000</v>
      </c>
      <c r="D224" s="157">
        <f t="shared" si="67"/>
        <v>0</v>
      </c>
      <c r="E224" s="157">
        <f t="shared" si="67"/>
        <v>9000</v>
      </c>
      <c r="F224" s="157">
        <f t="shared" si="67"/>
        <v>0</v>
      </c>
      <c r="G224" s="157">
        <f t="shared" si="67"/>
        <v>0</v>
      </c>
      <c r="H224" s="157">
        <f t="shared" si="67"/>
        <v>8200</v>
      </c>
      <c r="I224" s="157">
        <f t="shared" si="67"/>
        <v>0</v>
      </c>
      <c r="J224" s="157">
        <f t="shared" si="67"/>
        <v>38304</v>
      </c>
      <c r="K224" s="157">
        <f t="shared" si="67"/>
        <v>0</v>
      </c>
      <c r="L224" s="157">
        <f t="shared" si="67"/>
        <v>0</v>
      </c>
      <c r="M224" s="157">
        <f t="shared" si="67"/>
        <v>0</v>
      </c>
      <c r="N224" s="157">
        <f t="shared" si="67"/>
        <v>0</v>
      </c>
      <c r="O224" s="157">
        <f t="shared" si="67"/>
        <v>0</v>
      </c>
      <c r="P224" s="157">
        <f t="shared" si="67"/>
        <v>0</v>
      </c>
      <c r="Q224" s="157">
        <f t="shared" si="67"/>
        <v>0</v>
      </c>
      <c r="R224" s="157">
        <f t="shared" si="67"/>
        <v>0</v>
      </c>
      <c r="S224" s="157">
        <f t="shared" si="67"/>
        <v>0</v>
      </c>
      <c r="T224" s="157">
        <f t="shared" si="60"/>
        <v>112504</v>
      </c>
    </row>
    <row r="225" spans="1:20" ht="11.25">
      <c r="A225" s="157" t="s">
        <v>548</v>
      </c>
      <c r="B225" s="259">
        <v>604</v>
      </c>
      <c r="C225" s="157">
        <f aca="true" t="shared" si="68" ref="C225:S225">C36+C96+C159</f>
        <v>385000</v>
      </c>
      <c r="D225" s="157">
        <f t="shared" si="68"/>
        <v>43600</v>
      </c>
      <c r="E225" s="157">
        <f t="shared" si="68"/>
        <v>65400</v>
      </c>
      <c r="F225" s="157">
        <f t="shared" si="68"/>
        <v>46000</v>
      </c>
      <c r="G225" s="157">
        <f t="shared" si="68"/>
        <v>35000</v>
      </c>
      <c r="H225" s="157">
        <f t="shared" si="68"/>
        <v>81800</v>
      </c>
      <c r="I225" s="157">
        <f t="shared" si="68"/>
        <v>16200</v>
      </c>
      <c r="J225" s="157">
        <f t="shared" si="68"/>
        <v>0</v>
      </c>
      <c r="K225" s="157">
        <f t="shared" si="68"/>
        <v>0</v>
      </c>
      <c r="L225" s="157">
        <f t="shared" si="68"/>
        <v>0</v>
      </c>
      <c r="M225" s="157">
        <f t="shared" si="68"/>
        <v>0</v>
      </c>
      <c r="N225" s="157">
        <f t="shared" si="68"/>
        <v>0</v>
      </c>
      <c r="O225" s="157">
        <f t="shared" si="68"/>
        <v>0</v>
      </c>
      <c r="P225" s="157">
        <f t="shared" si="68"/>
        <v>0</v>
      </c>
      <c r="Q225" s="157">
        <f t="shared" si="68"/>
        <v>0</v>
      </c>
      <c r="R225" s="157">
        <f t="shared" si="68"/>
        <v>0</v>
      </c>
      <c r="S225" s="157">
        <f t="shared" si="68"/>
        <v>0</v>
      </c>
      <c r="T225" s="157">
        <f t="shared" si="60"/>
        <v>673000</v>
      </c>
    </row>
    <row r="226" spans="1:20" ht="11.25">
      <c r="A226" s="157" t="s">
        <v>549</v>
      </c>
      <c r="B226" s="259">
        <v>606</v>
      </c>
      <c r="C226" s="157">
        <f aca="true" t="shared" si="69" ref="C226:S226">C37+C97+C160</f>
        <v>230923</v>
      </c>
      <c r="D226" s="157">
        <f t="shared" si="69"/>
        <v>0</v>
      </c>
      <c r="E226" s="157">
        <f t="shared" si="69"/>
        <v>30000</v>
      </c>
      <c r="F226" s="157">
        <f t="shared" si="69"/>
        <v>0</v>
      </c>
      <c r="G226" s="157">
        <f t="shared" si="69"/>
        <v>0</v>
      </c>
      <c r="H226" s="157">
        <f t="shared" si="69"/>
        <v>62000</v>
      </c>
      <c r="I226" s="157">
        <f t="shared" si="69"/>
        <v>0</v>
      </c>
      <c r="J226" s="157">
        <f t="shared" si="69"/>
        <v>135337</v>
      </c>
      <c r="K226" s="157">
        <f t="shared" si="69"/>
        <v>0</v>
      </c>
      <c r="L226" s="157">
        <f t="shared" si="69"/>
        <v>0</v>
      </c>
      <c r="M226" s="157">
        <f t="shared" si="69"/>
        <v>0</v>
      </c>
      <c r="N226" s="157">
        <f t="shared" si="69"/>
        <v>0</v>
      </c>
      <c r="O226" s="157">
        <f t="shared" si="69"/>
        <v>0</v>
      </c>
      <c r="P226" s="157">
        <f t="shared" si="69"/>
        <v>0</v>
      </c>
      <c r="Q226" s="157">
        <f t="shared" si="69"/>
        <v>0</v>
      </c>
      <c r="R226" s="157">
        <f t="shared" si="69"/>
        <v>0</v>
      </c>
      <c r="S226" s="157">
        <f t="shared" si="69"/>
        <v>0</v>
      </c>
      <c r="T226" s="157">
        <f>SUM(C226:S226)</f>
        <v>458260</v>
      </c>
    </row>
    <row r="227" spans="1:20" ht="11.25">
      <c r="A227" s="157" t="s">
        <v>564</v>
      </c>
      <c r="B227" s="259">
        <v>618</v>
      </c>
      <c r="C227" s="157">
        <f aca="true" t="shared" si="70" ref="C227:S227">C38+C98+C161</f>
        <v>0</v>
      </c>
      <c r="D227" s="157">
        <f t="shared" si="70"/>
        <v>0</v>
      </c>
      <c r="E227" s="157">
        <f t="shared" si="70"/>
        <v>0</v>
      </c>
      <c r="F227" s="157">
        <f t="shared" si="70"/>
        <v>0</v>
      </c>
      <c r="G227" s="157">
        <f t="shared" si="70"/>
        <v>0</v>
      </c>
      <c r="H227" s="157">
        <f t="shared" si="70"/>
        <v>0</v>
      </c>
      <c r="I227" s="157">
        <f t="shared" si="70"/>
        <v>0</v>
      </c>
      <c r="J227" s="157">
        <f t="shared" si="70"/>
        <v>0</v>
      </c>
      <c r="K227" s="157">
        <f t="shared" si="70"/>
        <v>0</v>
      </c>
      <c r="L227" s="157">
        <f t="shared" si="70"/>
        <v>0</v>
      </c>
      <c r="M227" s="157">
        <f t="shared" si="70"/>
        <v>0</v>
      </c>
      <c r="N227" s="157">
        <f t="shared" si="70"/>
        <v>0</v>
      </c>
      <c r="O227" s="157">
        <f t="shared" si="70"/>
        <v>0</v>
      </c>
      <c r="P227" s="157">
        <f t="shared" si="70"/>
        <v>0</v>
      </c>
      <c r="Q227" s="157">
        <f t="shared" si="70"/>
        <v>0</v>
      </c>
      <c r="R227" s="157">
        <f t="shared" si="70"/>
        <v>0</v>
      </c>
      <c r="S227" s="157">
        <f t="shared" si="70"/>
        <v>0</v>
      </c>
      <c r="T227" s="157">
        <f>SUM(C227:S227)</f>
        <v>0</v>
      </c>
    </row>
    <row r="228" spans="1:25" ht="11.25">
      <c r="A228" s="157" t="s">
        <v>550</v>
      </c>
      <c r="B228" s="259">
        <v>619</v>
      </c>
      <c r="C228" s="157">
        <f>C38+C98+C162</f>
        <v>0</v>
      </c>
      <c r="D228" s="157">
        <f aca="true" t="shared" si="71" ref="C228:S228">D38+D98+D162</f>
        <v>0</v>
      </c>
      <c r="E228" s="157">
        <f t="shared" si="71"/>
        <v>0</v>
      </c>
      <c r="F228" s="157">
        <f t="shared" si="71"/>
        <v>0</v>
      </c>
      <c r="G228" s="157">
        <f t="shared" si="71"/>
        <v>0</v>
      </c>
      <c r="H228" s="157">
        <f t="shared" si="71"/>
        <v>0</v>
      </c>
      <c r="I228" s="157">
        <f t="shared" si="71"/>
        <v>0</v>
      </c>
      <c r="J228" s="157">
        <f t="shared" si="71"/>
        <v>0</v>
      </c>
      <c r="K228" s="157">
        <f t="shared" si="71"/>
        <v>0</v>
      </c>
      <c r="L228" s="157">
        <f t="shared" si="71"/>
        <v>0</v>
      </c>
      <c r="M228" s="157">
        <f t="shared" si="71"/>
        <v>0</v>
      </c>
      <c r="N228" s="157">
        <f t="shared" si="71"/>
        <v>0</v>
      </c>
      <c r="O228" s="157">
        <f t="shared" si="71"/>
        <v>0</v>
      </c>
      <c r="P228" s="157">
        <f t="shared" si="71"/>
        <v>0</v>
      </c>
      <c r="Q228" s="157">
        <f t="shared" si="71"/>
        <v>0</v>
      </c>
      <c r="R228" s="157">
        <f t="shared" si="71"/>
        <v>0</v>
      </c>
      <c r="S228" s="157">
        <f t="shared" si="71"/>
        <v>0</v>
      </c>
      <c r="T228" s="157">
        <f t="shared" si="60"/>
        <v>0</v>
      </c>
      <c r="Y228" s="144" t="s">
        <v>272</v>
      </c>
    </row>
    <row r="229" spans="1:20" ht="11.25">
      <c r="A229" s="157" t="s">
        <v>551</v>
      </c>
      <c r="B229" s="259">
        <v>621</v>
      </c>
      <c r="C229" s="157">
        <f aca="true" t="shared" si="72" ref="C229:S229">C39+C99+C163</f>
        <v>0</v>
      </c>
      <c r="D229" s="157">
        <f t="shared" si="72"/>
        <v>0</v>
      </c>
      <c r="E229" s="157">
        <f t="shared" si="72"/>
        <v>0</v>
      </c>
      <c r="F229" s="157">
        <f t="shared" si="72"/>
        <v>0</v>
      </c>
      <c r="G229" s="157">
        <f t="shared" si="72"/>
        <v>0</v>
      </c>
      <c r="H229" s="157">
        <f t="shared" si="72"/>
        <v>0</v>
      </c>
      <c r="I229" s="157">
        <f t="shared" si="72"/>
        <v>0</v>
      </c>
      <c r="J229" s="157">
        <f t="shared" si="72"/>
        <v>228401</v>
      </c>
      <c r="K229" s="157">
        <f t="shared" si="72"/>
        <v>0</v>
      </c>
      <c r="L229" s="157">
        <f t="shared" si="72"/>
        <v>0</v>
      </c>
      <c r="M229" s="157">
        <f t="shared" si="72"/>
        <v>0</v>
      </c>
      <c r="N229" s="157">
        <f t="shared" si="72"/>
        <v>0</v>
      </c>
      <c r="O229" s="157">
        <f t="shared" si="72"/>
        <v>0</v>
      </c>
      <c r="P229" s="157">
        <f t="shared" si="72"/>
        <v>0</v>
      </c>
      <c r="Q229" s="157">
        <f t="shared" si="72"/>
        <v>0</v>
      </c>
      <c r="R229" s="157">
        <f t="shared" si="72"/>
        <v>0</v>
      </c>
      <c r="S229" s="157">
        <f t="shared" si="72"/>
        <v>0</v>
      </c>
      <c r="T229" s="157">
        <f t="shared" si="60"/>
        <v>228401</v>
      </c>
    </row>
    <row r="230" spans="1:20" ht="11.25">
      <c r="A230" s="157" t="s">
        <v>552</v>
      </c>
      <c r="B230" s="259">
        <v>622</v>
      </c>
      <c r="C230" s="157">
        <f aca="true" t="shared" si="73" ref="C230:S230">C40+C100+C164</f>
        <v>0</v>
      </c>
      <c r="D230" s="157">
        <f t="shared" si="73"/>
        <v>0</v>
      </c>
      <c r="E230" s="157">
        <f t="shared" si="73"/>
        <v>0</v>
      </c>
      <c r="F230" s="157">
        <f t="shared" si="73"/>
        <v>0</v>
      </c>
      <c r="G230" s="157">
        <f t="shared" si="73"/>
        <v>0</v>
      </c>
      <c r="H230" s="157">
        <f t="shared" si="73"/>
        <v>0</v>
      </c>
      <c r="I230" s="157">
        <f t="shared" si="73"/>
        <v>0</v>
      </c>
      <c r="J230" s="157">
        <f t="shared" si="73"/>
        <v>0</v>
      </c>
      <c r="K230" s="157">
        <f t="shared" si="73"/>
        <v>0</v>
      </c>
      <c r="L230" s="157">
        <f t="shared" si="73"/>
        <v>0</v>
      </c>
      <c r="M230" s="157">
        <f t="shared" si="73"/>
        <v>0</v>
      </c>
      <c r="N230" s="157">
        <f t="shared" si="73"/>
        <v>0</v>
      </c>
      <c r="O230" s="157">
        <f t="shared" si="73"/>
        <v>0</v>
      </c>
      <c r="P230" s="157">
        <f t="shared" si="73"/>
        <v>0</v>
      </c>
      <c r="Q230" s="157">
        <f t="shared" si="73"/>
        <v>0</v>
      </c>
      <c r="R230" s="157">
        <f t="shared" si="73"/>
        <v>0</v>
      </c>
      <c r="S230" s="157">
        <f t="shared" si="73"/>
        <v>0</v>
      </c>
      <c r="T230" s="157">
        <f t="shared" si="60"/>
        <v>0</v>
      </c>
    </row>
    <row r="231" spans="1:20" ht="11.25">
      <c r="A231" s="157" t="s">
        <v>553</v>
      </c>
      <c r="B231" s="259">
        <v>623</v>
      </c>
      <c r="C231" s="157">
        <f aca="true" t="shared" si="74" ref="C231:S231">C41+C101+C165</f>
        <v>608238</v>
      </c>
      <c r="D231" s="157">
        <f t="shared" si="74"/>
        <v>20640</v>
      </c>
      <c r="E231" s="157">
        <f t="shared" si="74"/>
        <v>81880</v>
      </c>
      <c r="F231" s="157">
        <f t="shared" si="74"/>
        <v>7260</v>
      </c>
      <c r="G231" s="157">
        <f t="shared" si="74"/>
        <v>16545</v>
      </c>
      <c r="H231" s="157">
        <f t="shared" si="74"/>
        <v>48564</v>
      </c>
      <c r="I231" s="157">
        <f t="shared" si="74"/>
        <v>0</v>
      </c>
      <c r="J231" s="157">
        <f t="shared" si="74"/>
        <v>913283</v>
      </c>
      <c r="K231" s="157">
        <f t="shared" si="74"/>
        <v>0</v>
      </c>
      <c r="L231" s="157">
        <f t="shared" si="74"/>
        <v>0</v>
      </c>
      <c r="M231" s="157">
        <f t="shared" si="74"/>
        <v>0</v>
      </c>
      <c r="N231" s="157">
        <f t="shared" si="74"/>
        <v>0</v>
      </c>
      <c r="O231" s="157">
        <f t="shared" si="74"/>
        <v>0</v>
      </c>
      <c r="P231" s="157">
        <f t="shared" si="74"/>
        <v>0</v>
      </c>
      <c r="Q231" s="157">
        <f t="shared" si="74"/>
        <v>0</v>
      </c>
      <c r="R231" s="157">
        <f t="shared" si="74"/>
        <v>0</v>
      </c>
      <c r="S231" s="157">
        <f t="shared" si="74"/>
        <v>0</v>
      </c>
      <c r="T231" s="157">
        <f t="shared" si="60"/>
        <v>1696410</v>
      </c>
    </row>
    <row r="232" spans="1:20" ht="11.25">
      <c r="A232" s="157" t="s">
        <v>554</v>
      </c>
      <c r="B232" s="259">
        <v>626</v>
      </c>
      <c r="C232" s="157">
        <f aca="true" t="shared" si="75" ref="C232:S232">C42+C102+C166</f>
        <v>0</v>
      </c>
      <c r="D232" s="157">
        <f t="shared" si="75"/>
        <v>0</v>
      </c>
      <c r="E232" s="157">
        <f t="shared" si="75"/>
        <v>0</v>
      </c>
      <c r="F232" s="157">
        <f t="shared" si="75"/>
        <v>0</v>
      </c>
      <c r="G232" s="157">
        <f t="shared" si="75"/>
        <v>0</v>
      </c>
      <c r="H232" s="157">
        <f t="shared" si="75"/>
        <v>0</v>
      </c>
      <c r="I232" s="157">
        <f t="shared" si="75"/>
        <v>0</v>
      </c>
      <c r="J232" s="157">
        <f t="shared" si="75"/>
        <v>0</v>
      </c>
      <c r="K232" s="157">
        <f t="shared" si="75"/>
        <v>0</v>
      </c>
      <c r="L232" s="157">
        <f t="shared" si="75"/>
        <v>0</v>
      </c>
      <c r="M232" s="157">
        <f t="shared" si="75"/>
        <v>0</v>
      </c>
      <c r="N232" s="157">
        <f t="shared" si="75"/>
        <v>0</v>
      </c>
      <c r="O232" s="157">
        <f t="shared" si="75"/>
        <v>0</v>
      </c>
      <c r="P232" s="157">
        <f t="shared" si="75"/>
        <v>0</v>
      </c>
      <c r="Q232" s="157">
        <f t="shared" si="75"/>
        <v>0</v>
      </c>
      <c r="R232" s="157">
        <f t="shared" si="75"/>
        <v>0</v>
      </c>
      <c r="S232" s="157">
        <f t="shared" si="75"/>
        <v>0</v>
      </c>
      <c r="T232" s="157">
        <f t="shared" si="60"/>
        <v>0</v>
      </c>
    </row>
    <row r="233" spans="1:20" ht="11.25">
      <c r="A233" s="157" t="s">
        <v>605</v>
      </c>
      <c r="B233" s="259">
        <v>627</v>
      </c>
      <c r="C233" s="157">
        <f aca="true" t="shared" si="76" ref="C233:S233">C43+C103+C167</f>
        <v>237000</v>
      </c>
      <c r="D233" s="157">
        <f t="shared" si="76"/>
        <v>0</v>
      </c>
      <c r="E233" s="157">
        <f t="shared" si="76"/>
        <v>0</v>
      </c>
      <c r="F233" s="157">
        <f t="shared" si="76"/>
        <v>0</v>
      </c>
      <c r="G233" s="157">
        <f t="shared" si="76"/>
        <v>0</v>
      </c>
      <c r="H233" s="157">
        <f t="shared" si="76"/>
        <v>0</v>
      </c>
      <c r="I233" s="157">
        <f t="shared" si="76"/>
        <v>0</v>
      </c>
      <c r="J233" s="157">
        <f t="shared" si="76"/>
        <v>0</v>
      </c>
      <c r="K233" s="157">
        <f t="shared" si="76"/>
        <v>0</v>
      </c>
      <c r="L233" s="157">
        <f t="shared" si="76"/>
        <v>0</v>
      </c>
      <c r="M233" s="157">
        <f t="shared" si="76"/>
        <v>0</v>
      </c>
      <c r="N233" s="157">
        <f t="shared" si="76"/>
        <v>0</v>
      </c>
      <c r="O233" s="157">
        <f t="shared" si="76"/>
        <v>0</v>
      </c>
      <c r="P233" s="157">
        <f t="shared" si="76"/>
        <v>0</v>
      </c>
      <c r="Q233" s="157">
        <f t="shared" si="76"/>
        <v>0</v>
      </c>
      <c r="R233" s="157">
        <f t="shared" si="76"/>
        <v>0</v>
      </c>
      <c r="S233" s="157">
        <f t="shared" si="76"/>
        <v>0</v>
      </c>
      <c r="T233" s="157">
        <f t="shared" si="60"/>
        <v>237000</v>
      </c>
    </row>
    <row r="234" spans="1:20" ht="11.25">
      <c r="A234" s="157" t="s">
        <v>556</v>
      </c>
      <c r="B234" s="259">
        <v>629</v>
      </c>
      <c r="C234" s="157">
        <f aca="true" t="shared" si="77" ref="C234:S234">C44+C104+C168</f>
        <v>109484</v>
      </c>
      <c r="D234" s="157">
        <f t="shared" si="77"/>
        <v>46625</v>
      </c>
      <c r="E234" s="157">
        <f t="shared" si="77"/>
        <v>91110</v>
      </c>
      <c r="F234" s="157">
        <f t="shared" si="77"/>
        <v>30410</v>
      </c>
      <c r="G234" s="157">
        <f t="shared" si="77"/>
        <v>27705</v>
      </c>
      <c r="H234" s="157">
        <f t="shared" si="77"/>
        <v>41658</v>
      </c>
      <c r="I234" s="157">
        <f t="shared" si="77"/>
        <v>30410</v>
      </c>
      <c r="J234" s="157">
        <f t="shared" si="77"/>
        <v>422578</v>
      </c>
      <c r="K234" s="157">
        <f t="shared" si="77"/>
        <v>0</v>
      </c>
      <c r="L234" s="157">
        <f t="shared" si="77"/>
        <v>0</v>
      </c>
      <c r="M234" s="157">
        <f t="shared" si="77"/>
        <v>0</v>
      </c>
      <c r="N234" s="157">
        <f t="shared" si="77"/>
        <v>0</v>
      </c>
      <c r="O234" s="157">
        <f t="shared" si="77"/>
        <v>0</v>
      </c>
      <c r="P234" s="157">
        <f t="shared" si="77"/>
        <v>0</v>
      </c>
      <c r="Q234" s="157">
        <f t="shared" si="77"/>
        <v>0</v>
      </c>
      <c r="R234" s="157">
        <f t="shared" si="77"/>
        <v>0</v>
      </c>
      <c r="S234" s="157">
        <f t="shared" si="77"/>
        <v>0</v>
      </c>
      <c r="T234" s="157">
        <f t="shared" si="60"/>
        <v>799980</v>
      </c>
    </row>
    <row r="235" spans="1:20" ht="11.25">
      <c r="A235" s="158" t="s">
        <v>557</v>
      </c>
      <c r="B235" s="260"/>
      <c r="C235" s="158">
        <f>SUM(C224:C234)</f>
        <v>1627645</v>
      </c>
      <c r="D235" s="158">
        <f aca="true" t="shared" si="78" ref="D235:S235">SUM(D224:D234)</f>
        <v>110865</v>
      </c>
      <c r="E235" s="158">
        <f t="shared" si="78"/>
        <v>277390</v>
      </c>
      <c r="F235" s="158">
        <f t="shared" si="78"/>
        <v>83670</v>
      </c>
      <c r="G235" s="158">
        <f t="shared" si="78"/>
        <v>79250</v>
      </c>
      <c r="H235" s="158">
        <f t="shared" si="78"/>
        <v>242222</v>
      </c>
      <c r="I235" s="158">
        <f t="shared" si="78"/>
        <v>46610</v>
      </c>
      <c r="J235" s="158">
        <f t="shared" si="78"/>
        <v>1737903</v>
      </c>
      <c r="K235" s="158">
        <f t="shared" si="78"/>
        <v>0</v>
      </c>
      <c r="L235" s="158">
        <f t="shared" si="78"/>
        <v>0</v>
      </c>
      <c r="M235" s="158">
        <f t="shared" si="78"/>
        <v>0</v>
      </c>
      <c r="N235" s="158">
        <f t="shared" si="78"/>
        <v>0</v>
      </c>
      <c r="O235" s="158">
        <f t="shared" si="78"/>
        <v>0</v>
      </c>
      <c r="P235" s="158">
        <f t="shared" si="78"/>
        <v>0</v>
      </c>
      <c r="Q235" s="158">
        <f t="shared" si="78"/>
        <v>0</v>
      </c>
      <c r="R235" s="158">
        <f t="shared" si="78"/>
        <v>0</v>
      </c>
      <c r="S235" s="158">
        <f t="shared" si="78"/>
        <v>0</v>
      </c>
      <c r="T235" s="158">
        <f>SUM(T224:T234)</f>
        <v>4205555</v>
      </c>
    </row>
    <row r="236" spans="1:20" ht="11.25">
      <c r="A236" s="157" t="s">
        <v>476</v>
      </c>
      <c r="B236" s="259">
        <v>714</v>
      </c>
      <c r="C236" s="157">
        <f aca="true" t="shared" si="79" ref="C236:S236">C170+C106+C46</f>
        <v>1755238</v>
      </c>
      <c r="D236" s="157">
        <f t="shared" si="79"/>
        <v>8000</v>
      </c>
      <c r="E236" s="157">
        <f t="shared" si="79"/>
        <v>12000</v>
      </c>
      <c r="F236" s="157">
        <f t="shared" si="79"/>
        <v>14400</v>
      </c>
      <c r="G236" s="157">
        <f t="shared" si="79"/>
        <v>2500</v>
      </c>
      <c r="H236" s="157">
        <f t="shared" si="79"/>
        <v>5755</v>
      </c>
      <c r="I236" s="157">
        <f t="shared" si="79"/>
        <v>8660</v>
      </c>
      <c r="J236" s="157">
        <f t="shared" si="79"/>
        <v>19214</v>
      </c>
      <c r="K236" s="157">
        <f t="shared" si="79"/>
        <v>0</v>
      </c>
      <c r="L236" s="157">
        <f t="shared" si="79"/>
        <v>231</v>
      </c>
      <c r="M236" s="157">
        <f t="shared" si="79"/>
        <v>0</v>
      </c>
      <c r="N236" s="157">
        <f t="shared" si="79"/>
        <v>0</v>
      </c>
      <c r="O236" s="157">
        <f t="shared" si="79"/>
        <v>0</v>
      </c>
      <c r="P236" s="157">
        <f t="shared" si="79"/>
        <v>30</v>
      </c>
      <c r="Q236" s="157">
        <f t="shared" si="79"/>
        <v>238</v>
      </c>
      <c r="R236" s="157">
        <f t="shared" si="79"/>
        <v>0</v>
      </c>
      <c r="S236" s="157">
        <f t="shared" si="79"/>
        <v>0</v>
      </c>
      <c r="T236" s="157">
        <f>SUM(C236:S236)</f>
        <v>1826266</v>
      </c>
    </row>
    <row r="237" spans="1:20" ht="11.25">
      <c r="A237" s="157" t="s">
        <v>477</v>
      </c>
      <c r="B237" s="259">
        <v>738</v>
      </c>
      <c r="C237" s="157">
        <f aca="true" t="shared" si="80" ref="C237:S237">C171+C108+C48</f>
        <v>662400</v>
      </c>
      <c r="D237" s="157">
        <f t="shared" si="80"/>
        <v>0</v>
      </c>
      <c r="E237" s="157">
        <f t="shared" si="80"/>
        <v>0</v>
      </c>
      <c r="F237" s="157">
        <f t="shared" si="80"/>
        <v>0</v>
      </c>
      <c r="G237" s="157">
        <f t="shared" si="80"/>
        <v>0</v>
      </c>
      <c r="H237" s="157">
        <f t="shared" si="80"/>
        <v>0</v>
      </c>
      <c r="I237" s="157">
        <f t="shared" si="80"/>
        <v>0</v>
      </c>
      <c r="J237" s="157">
        <f t="shared" si="80"/>
        <v>0</v>
      </c>
      <c r="K237" s="157">
        <f t="shared" si="80"/>
        <v>0</v>
      </c>
      <c r="L237" s="157">
        <f t="shared" si="80"/>
        <v>0</v>
      </c>
      <c r="M237" s="157">
        <f t="shared" si="80"/>
        <v>0</v>
      </c>
      <c r="N237" s="157">
        <f t="shared" si="80"/>
        <v>0</v>
      </c>
      <c r="O237" s="157">
        <f t="shared" si="80"/>
        <v>0</v>
      </c>
      <c r="P237" s="157">
        <f t="shared" si="80"/>
        <v>0</v>
      </c>
      <c r="Q237" s="157">
        <f t="shared" si="80"/>
        <v>0</v>
      </c>
      <c r="R237" s="157">
        <f t="shared" si="80"/>
        <v>0</v>
      </c>
      <c r="S237" s="157">
        <f t="shared" si="80"/>
        <v>0</v>
      </c>
      <c r="T237" s="157">
        <f>SUM(C237:S237)</f>
        <v>662400</v>
      </c>
    </row>
    <row r="238" spans="1:20" ht="11.25">
      <c r="A238" s="157" t="s">
        <v>478</v>
      </c>
      <c r="B238" s="259">
        <v>739</v>
      </c>
      <c r="C238" s="157">
        <f aca="true" t="shared" si="81" ref="C238:S238">C172+C109+C49</f>
        <v>238000</v>
      </c>
      <c r="D238" s="157">
        <f t="shared" si="81"/>
        <v>0</v>
      </c>
      <c r="E238" s="157">
        <f t="shared" si="81"/>
        <v>0</v>
      </c>
      <c r="F238" s="157">
        <f t="shared" si="81"/>
        <v>0</v>
      </c>
      <c r="G238" s="157">
        <f t="shared" si="81"/>
        <v>0</v>
      </c>
      <c r="H238" s="157">
        <f t="shared" si="81"/>
        <v>0</v>
      </c>
      <c r="I238" s="157">
        <f t="shared" si="81"/>
        <v>0</v>
      </c>
      <c r="J238" s="157">
        <f t="shared" si="81"/>
        <v>0</v>
      </c>
      <c r="K238" s="157">
        <f t="shared" si="81"/>
        <v>143100</v>
      </c>
      <c r="L238" s="157">
        <f t="shared" si="81"/>
        <v>0</v>
      </c>
      <c r="M238" s="157">
        <f t="shared" si="81"/>
        <v>0</v>
      </c>
      <c r="N238" s="157">
        <f t="shared" si="81"/>
        <v>0</v>
      </c>
      <c r="O238" s="157">
        <f t="shared" si="81"/>
        <v>0</v>
      </c>
      <c r="P238" s="157">
        <f t="shared" si="81"/>
        <v>0</v>
      </c>
      <c r="Q238" s="157">
        <f t="shared" si="81"/>
        <v>0</v>
      </c>
      <c r="R238" s="157">
        <f t="shared" si="81"/>
        <v>0</v>
      </c>
      <c r="S238" s="157">
        <f t="shared" si="81"/>
        <v>0</v>
      </c>
      <c r="T238" s="157">
        <f>SUM(C238:S238)</f>
        <v>381100</v>
      </c>
    </row>
    <row r="239" spans="1:20" ht="11.25">
      <c r="A239" s="157" t="s">
        <v>630</v>
      </c>
      <c r="B239" s="259">
        <v>745</v>
      </c>
      <c r="C239" s="157">
        <f>C173+C110+C50</f>
        <v>1347</v>
      </c>
      <c r="D239" s="157">
        <f aca="true" t="shared" si="82" ref="C239:S239">D173+D110+D50</f>
        <v>11000</v>
      </c>
      <c r="E239" s="157">
        <f t="shared" si="82"/>
        <v>0</v>
      </c>
      <c r="F239" s="157">
        <f t="shared" si="82"/>
        <v>7260</v>
      </c>
      <c r="G239" s="157">
        <f t="shared" si="82"/>
        <v>0</v>
      </c>
      <c r="H239" s="157">
        <f t="shared" si="82"/>
        <v>5200</v>
      </c>
      <c r="I239" s="157">
        <f t="shared" si="82"/>
        <v>0</v>
      </c>
      <c r="J239" s="157">
        <f t="shared" si="82"/>
        <v>61633</v>
      </c>
      <c r="K239" s="157">
        <f t="shared" si="82"/>
        <v>0</v>
      </c>
      <c r="L239" s="157">
        <f t="shared" si="82"/>
        <v>0</v>
      </c>
      <c r="M239" s="157">
        <f t="shared" si="82"/>
        <v>0</v>
      </c>
      <c r="N239" s="157">
        <f t="shared" si="82"/>
        <v>0</v>
      </c>
      <c r="O239" s="157">
        <f t="shared" si="82"/>
        <v>0</v>
      </c>
      <c r="P239" s="157">
        <f t="shared" si="82"/>
        <v>0</v>
      </c>
      <c r="Q239" s="157">
        <f t="shared" si="82"/>
        <v>0</v>
      </c>
      <c r="R239" s="157">
        <f t="shared" si="82"/>
        <v>0</v>
      </c>
      <c r="S239" s="157">
        <f t="shared" si="82"/>
        <v>0</v>
      </c>
      <c r="T239" s="157">
        <f>SUM(C239:S239)</f>
        <v>86440</v>
      </c>
    </row>
    <row r="240" spans="1:20" ht="11.25" hidden="1">
      <c r="A240" s="157" t="s">
        <v>564</v>
      </c>
      <c r="B240" s="259">
        <v>758</v>
      </c>
      <c r="C240" s="157">
        <f aca="true" t="shared" si="83" ref="C240:S240">C174+C111+C51</f>
        <v>0</v>
      </c>
      <c r="D240" s="157">
        <f t="shared" si="83"/>
        <v>0</v>
      </c>
      <c r="E240" s="157">
        <f t="shared" si="83"/>
        <v>0</v>
      </c>
      <c r="F240" s="157">
        <f t="shared" si="83"/>
        <v>0</v>
      </c>
      <c r="G240" s="157">
        <f t="shared" si="83"/>
        <v>0</v>
      </c>
      <c r="H240" s="157">
        <f t="shared" si="83"/>
        <v>0</v>
      </c>
      <c r="I240" s="157">
        <f t="shared" si="83"/>
        <v>0</v>
      </c>
      <c r="J240" s="157">
        <f t="shared" si="83"/>
        <v>0</v>
      </c>
      <c r="K240" s="157">
        <f t="shared" si="83"/>
        <v>0</v>
      </c>
      <c r="L240" s="157">
        <f t="shared" si="83"/>
        <v>0</v>
      </c>
      <c r="M240" s="157">
        <f t="shared" si="83"/>
        <v>0</v>
      </c>
      <c r="N240" s="157">
        <f t="shared" si="83"/>
        <v>0</v>
      </c>
      <c r="O240" s="157">
        <f t="shared" si="83"/>
        <v>0</v>
      </c>
      <c r="P240" s="157">
        <f t="shared" si="83"/>
        <v>0</v>
      </c>
      <c r="Q240" s="157">
        <f t="shared" si="83"/>
        <v>0</v>
      </c>
      <c r="R240" s="157">
        <f t="shared" si="83"/>
        <v>0</v>
      </c>
      <c r="S240" s="157">
        <f t="shared" si="83"/>
        <v>0</v>
      </c>
      <c r="T240" s="157">
        <f>SUM(C240:S240)</f>
        <v>0</v>
      </c>
    </row>
    <row r="241" spans="1:20" ht="11.25">
      <c r="A241" s="157" t="s">
        <v>559</v>
      </c>
      <c r="B241" s="259">
        <v>759</v>
      </c>
      <c r="C241" s="157">
        <f aca="true" t="shared" si="84" ref="C241:S241">C175+C111+C51</f>
        <v>80000</v>
      </c>
      <c r="D241" s="157">
        <f t="shared" si="84"/>
        <v>9000</v>
      </c>
      <c r="E241" s="157">
        <f t="shared" si="84"/>
        <v>10000</v>
      </c>
      <c r="F241" s="157">
        <f t="shared" si="84"/>
        <v>8760</v>
      </c>
      <c r="G241" s="157">
        <f t="shared" si="84"/>
        <v>7000</v>
      </c>
      <c r="H241" s="157">
        <f t="shared" si="84"/>
        <v>19530</v>
      </c>
      <c r="I241" s="157">
        <f t="shared" si="84"/>
        <v>8330</v>
      </c>
      <c r="J241" s="157">
        <f t="shared" si="84"/>
        <v>0</v>
      </c>
      <c r="K241" s="157">
        <f t="shared" si="84"/>
        <v>0</v>
      </c>
      <c r="L241" s="157">
        <f t="shared" si="84"/>
        <v>0</v>
      </c>
      <c r="M241" s="157">
        <f t="shared" si="84"/>
        <v>0</v>
      </c>
      <c r="N241" s="157">
        <f t="shared" si="84"/>
        <v>0</v>
      </c>
      <c r="O241" s="157">
        <f t="shared" si="84"/>
        <v>0</v>
      </c>
      <c r="P241" s="157">
        <f t="shared" si="84"/>
        <v>0</v>
      </c>
      <c r="Q241" s="157">
        <f t="shared" si="84"/>
        <v>0</v>
      </c>
      <c r="R241" s="157">
        <f t="shared" si="84"/>
        <v>0</v>
      </c>
      <c r="S241" s="157">
        <f t="shared" si="84"/>
        <v>0</v>
      </c>
      <c r="T241" s="157">
        <f>SUM(C241:S241)</f>
        <v>142620</v>
      </c>
    </row>
    <row r="242" spans="1:20" ht="11.25">
      <c r="A242" s="158" t="s">
        <v>479</v>
      </c>
      <c r="B242" s="260"/>
      <c r="C242" s="158">
        <f>SUM(C236:C241)</f>
        <v>2736985</v>
      </c>
      <c r="D242" s="158">
        <f aca="true" t="shared" si="85" ref="D242:T242">SUM(D236:D241)</f>
        <v>28000</v>
      </c>
      <c r="E242" s="158">
        <f t="shared" si="85"/>
        <v>22000</v>
      </c>
      <c r="F242" s="158">
        <f t="shared" si="85"/>
        <v>30420</v>
      </c>
      <c r="G242" s="158">
        <f t="shared" si="85"/>
        <v>9500</v>
      </c>
      <c r="H242" s="158">
        <f t="shared" si="85"/>
        <v>30485</v>
      </c>
      <c r="I242" s="158">
        <f t="shared" si="85"/>
        <v>16990</v>
      </c>
      <c r="J242" s="158">
        <f t="shared" si="85"/>
        <v>80847</v>
      </c>
      <c r="K242" s="158">
        <f t="shared" si="85"/>
        <v>143100</v>
      </c>
      <c r="L242" s="158">
        <f>SUM(L236:L241)</f>
        <v>231</v>
      </c>
      <c r="M242" s="158">
        <f t="shared" si="85"/>
        <v>0</v>
      </c>
      <c r="N242" s="158">
        <f t="shared" si="85"/>
        <v>0</v>
      </c>
      <c r="O242" s="158">
        <f t="shared" si="85"/>
        <v>0</v>
      </c>
      <c r="P242" s="158">
        <f t="shared" si="85"/>
        <v>30</v>
      </c>
      <c r="Q242" s="158">
        <f t="shared" si="85"/>
        <v>238</v>
      </c>
      <c r="R242" s="158">
        <f t="shared" si="85"/>
        <v>0</v>
      </c>
      <c r="S242" s="158">
        <f t="shared" si="85"/>
        <v>0</v>
      </c>
      <c r="T242" s="158">
        <f>SUM(T236:T241)</f>
        <v>3098826</v>
      </c>
    </row>
    <row r="243" spans="1:20" ht="11.25">
      <c r="A243" s="157" t="s">
        <v>560</v>
      </c>
      <c r="B243" s="259">
        <v>832</v>
      </c>
      <c r="C243" s="157">
        <f aca="true" t="shared" si="86" ref="C243:S243">C177+C114+C54</f>
        <v>372600</v>
      </c>
      <c r="D243" s="157">
        <f t="shared" si="86"/>
        <v>0</v>
      </c>
      <c r="E243" s="157">
        <f t="shared" si="86"/>
        <v>0</v>
      </c>
      <c r="F243" s="157">
        <f t="shared" si="86"/>
        <v>0</v>
      </c>
      <c r="G243" s="157">
        <f t="shared" si="86"/>
        <v>0</v>
      </c>
      <c r="H243" s="157">
        <f t="shared" si="86"/>
        <v>0</v>
      </c>
      <c r="I243" s="157">
        <f t="shared" si="86"/>
        <v>0</v>
      </c>
      <c r="J243" s="157">
        <f t="shared" si="86"/>
        <v>0</v>
      </c>
      <c r="K243" s="157">
        <f t="shared" si="86"/>
        <v>0</v>
      </c>
      <c r="L243" s="157">
        <f t="shared" si="86"/>
        <v>0</v>
      </c>
      <c r="M243" s="157">
        <f t="shared" si="86"/>
        <v>0</v>
      </c>
      <c r="N243" s="157">
        <f t="shared" si="86"/>
        <v>0</v>
      </c>
      <c r="O243" s="157">
        <f t="shared" si="86"/>
        <v>0</v>
      </c>
      <c r="P243" s="157">
        <f t="shared" si="86"/>
        <v>0</v>
      </c>
      <c r="Q243" s="157">
        <f t="shared" si="86"/>
        <v>0</v>
      </c>
      <c r="R243" s="157">
        <f t="shared" si="86"/>
        <v>0</v>
      </c>
      <c r="S243" s="157">
        <f t="shared" si="86"/>
        <v>0</v>
      </c>
      <c r="T243" s="157">
        <f t="shared" si="60"/>
        <v>372600</v>
      </c>
    </row>
    <row r="244" spans="1:20" ht="11.25" hidden="1">
      <c r="A244" s="157" t="s">
        <v>561</v>
      </c>
      <c r="B244" s="259">
        <v>849</v>
      </c>
      <c r="C244" s="157">
        <f aca="true" t="shared" si="87" ref="C244:S244">C178+C115+C55</f>
        <v>0</v>
      </c>
      <c r="D244" s="157">
        <f t="shared" si="87"/>
        <v>0</v>
      </c>
      <c r="E244" s="157">
        <f t="shared" si="87"/>
        <v>0</v>
      </c>
      <c r="F244" s="157">
        <f t="shared" si="87"/>
        <v>0</v>
      </c>
      <c r="G244" s="157">
        <f t="shared" si="87"/>
        <v>0</v>
      </c>
      <c r="H244" s="157">
        <f t="shared" si="87"/>
        <v>0</v>
      </c>
      <c r="I244" s="157">
        <f t="shared" si="87"/>
        <v>0</v>
      </c>
      <c r="J244" s="157">
        <f t="shared" si="87"/>
        <v>0</v>
      </c>
      <c r="K244" s="157">
        <f t="shared" si="87"/>
        <v>0</v>
      </c>
      <c r="L244" s="157">
        <f t="shared" si="87"/>
        <v>0</v>
      </c>
      <c r="M244" s="157">
        <f t="shared" si="87"/>
        <v>0</v>
      </c>
      <c r="N244" s="157">
        <f t="shared" si="87"/>
        <v>0</v>
      </c>
      <c r="O244" s="157">
        <f t="shared" si="87"/>
        <v>0</v>
      </c>
      <c r="P244" s="157">
        <f t="shared" si="87"/>
        <v>0</v>
      </c>
      <c r="Q244" s="157">
        <f t="shared" si="87"/>
        <v>0</v>
      </c>
      <c r="R244" s="157">
        <f t="shared" si="87"/>
        <v>0</v>
      </c>
      <c r="S244" s="157">
        <f t="shared" si="87"/>
        <v>0</v>
      </c>
      <c r="T244" s="157">
        <f t="shared" si="60"/>
        <v>0</v>
      </c>
    </row>
    <row r="245" spans="1:20" ht="11.25">
      <c r="A245" s="157" t="s">
        <v>562</v>
      </c>
      <c r="B245" s="259">
        <v>865</v>
      </c>
      <c r="C245" s="157">
        <f aca="true" t="shared" si="88" ref="C245:S245">C179+C116+C56</f>
        <v>1160000</v>
      </c>
      <c r="D245" s="157">
        <f t="shared" si="88"/>
        <v>0</v>
      </c>
      <c r="E245" s="157">
        <f t="shared" si="88"/>
        <v>0</v>
      </c>
      <c r="F245" s="157">
        <f t="shared" si="88"/>
        <v>0</v>
      </c>
      <c r="G245" s="157">
        <f t="shared" si="88"/>
        <v>0</v>
      </c>
      <c r="H245" s="157">
        <f t="shared" si="88"/>
        <v>0</v>
      </c>
      <c r="I245" s="157">
        <f t="shared" si="88"/>
        <v>0</v>
      </c>
      <c r="J245" s="157">
        <f t="shared" si="88"/>
        <v>0</v>
      </c>
      <c r="K245" s="157">
        <f t="shared" si="88"/>
        <v>0</v>
      </c>
      <c r="L245" s="157">
        <f t="shared" si="88"/>
        <v>0</v>
      </c>
      <c r="M245" s="157">
        <f t="shared" si="88"/>
        <v>0</v>
      </c>
      <c r="N245" s="157">
        <f t="shared" si="88"/>
        <v>0</v>
      </c>
      <c r="O245" s="157">
        <f t="shared" si="88"/>
        <v>0</v>
      </c>
      <c r="P245" s="157">
        <f t="shared" si="88"/>
        <v>0</v>
      </c>
      <c r="Q245" s="157">
        <f t="shared" si="88"/>
        <v>0</v>
      </c>
      <c r="R245" s="157">
        <f t="shared" si="88"/>
        <v>0</v>
      </c>
      <c r="S245" s="157">
        <f t="shared" si="88"/>
        <v>0</v>
      </c>
      <c r="T245" s="157">
        <f t="shared" si="60"/>
        <v>1160000</v>
      </c>
    </row>
    <row r="246" spans="1:20" ht="11.25">
      <c r="A246" s="157" t="s">
        <v>563</v>
      </c>
      <c r="B246" s="259">
        <v>866</v>
      </c>
      <c r="C246" s="157">
        <f aca="true" t="shared" si="89" ref="C246:S246">C180+C118+C58</f>
        <v>0</v>
      </c>
      <c r="D246" s="157">
        <f t="shared" si="89"/>
        <v>0</v>
      </c>
      <c r="E246" s="157">
        <f t="shared" si="89"/>
        <v>6000</v>
      </c>
      <c r="F246" s="157">
        <f t="shared" si="89"/>
        <v>0</v>
      </c>
      <c r="G246" s="157">
        <f t="shared" si="89"/>
        <v>0</v>
      </c>
      <c r="H246" s="157">
        <f t="shared" si="89"/>
        <v>0</v>
      </c>
      <c r="I246" s="157">
        <f t="shared" si="89"/>
        <v>0</v>
      </c>
      <c r="J246" s="157">
        <f t="shared" si="89"/>
        <v>106546</v>
      </c>
      <c r="K246" s="157">
        <f t="shared" si="89"/>
        <v>0</v>
      </c>
      <c r="L246" s="157">
        <f t="shared" si="89"/>
        <v>0</v>
      </c>
      <c r="M246" s="157">
        <f t="shared" si="89"/>
        <v>0</v>
      </c>
      <c r="N246" s="157">
        <f t="shared" si="89"/>
        <v>0</v>
      </c>
      <c r="O246" s="157">
        <f t="shared" si="89"/>
        <v>0</v>
      </c>
      <c r="P246" s="157">
        <f t="shared" si="89"/>
        <v>0</v>
      </c>
      <c r="Q246" s="157">
        <f t="shared" si="89"/>
        <v>0</v>
      </c>
      <c r="R246" s="157">
        <f t="shared" si="89"/>
        <v>0</v>
      </c>
      <c r="S246" s="157">
        <f t="shared" si="89"/>
        <v>0</v>
      </c>
      <c r="T246" s="157">
        <f t="shared" si="60"/>
        <v>112546</v>
      </c>
    </row>
    <row r="247" spans="1:20" ht="11.25">
      <c r="A247" s="157" t="s">
        <v>480</v>
      </c>
      <c r="B247" s="259">
        <v>898</v>
      </c>
      <c r="C247" s="157">
        <f aca="true" t="shared" si="90" ref="C247:S247">C181+C119+C59</f>
        <v>275800</v>
      </c>
      <c r="D247" s="157">
        <f t="shared" si="90"/>
        <v>29265</v>
      </c>
      <c r="E247" s="157">
        <f t="shared" si="90"/>
        <v>27340</v>
      </c>
      <c r="F247" s="157">
        <f t="shared" si="90"/>
        <v>29000</v>
      </c>
      <c r="G247" s="157">
        <f t="shared" si="90"/>
        <v>24230</v>
      </c>
      <c r="H247" s="157">
        <f t="shared" si="90"/>
        <v>35450</v>
      </c>
      <c r="I247" s="157">
        <f t="shared" si="90"/>
        <v>28200</v>
      </c>
      <c r="J247" s="157">
        <f t="shared" si="90"/>
        <v>22547</v>
      </c>
      <c r="K247" s="157">
        <f t="shared" si="90"/>
        <v>0</v>
      </c>
      <c r="L247" s="157">
        <f t="shared" si="90"/>
        <v>0</v>
      </c>
      <c r="M247" s="157">
        <f t="shared" si="90"/>
        <v>0</v>
      </c>
      <c r="N247" s="157">
        <f t="shared" si="90"/>
        <v>0</v>
      </c>
      <c r="O247" s="157">
        <f t="shared" si="90"/>
        <v>0</v>
      </c>
      <c r="P247" s="157">
        <f t="shared" si="90"/>
        <v>0</v>
      </c>
      <c r="Q247" s="157">
        <f t="shared" si="90"/>
        <v>0</v>
      </c>
      <c r="R247" s="157">
        <f t="shared" si="90"/>
        <v>0</v>
      </c>
      <c r="S247" s="157">
        <f t="shared" si="90"/>
        <v>0</v>
      </c>
      <c r="T247" s="157">
        <f t="shared" si="60"/>
        <v>471832</v>
      </c>
    </row>
    <row r="248" spans="1:20" ht="11.25">
      <c r="A248" s="158" t="s">
        <v>481</v>
      </c>
      <c r="B248" s="260"/>
      <c r="C248" s="158">
        <f>SUM(C243:C247)</f>
        <v>1808400</v>
      </c>
      <c r="D248" s="158">
        <f>SUM(D243:D247)</f>
        <v>29265</v>
      </c>
      <c r="E248" s="158">
        <f aca="true" t="shared" si="91" ref="E248:T248">SUM(E243:E247)</f>
        <v>33340</v>
      </c>
      <c r="F248" s="158">
        <f t="shared" si="91"/>
        <v>29000</v>
      </c>
      <c r="G248" s="158">
        <f t="shared" si="91"/>
        <v>24230</v>
      </c>
      <c r="H248" s="158">
        <f t="shared" si="91"/>
        <v>35450</v>
      </c>
      <c r="I248" s="158">
        <f t="shared" si="91"/>
        <v>28200</v>
      </c>
      <c r="J248" s="158">
        <f>SUM(J243:J247)</f>
        <v>129093</v>
      </c>
      <c r="K248" s="158">
        <f t="shared" si="91"/>
        <v>0</v>
      </c>
      <c r="L248" s="158">
        <f t="shared" si="91"/>
        <v>0</v>
      </c>
      <c r="M248" s="158">
        <f t="shared" si="91"/>
        <v>0</v>
      </c>
      <c r="N248" s="158">
        <f t="shared" si="91"/>
        <v>0</v>
      </c>
      <c r="O248" s="158">
        <f t="shared" si="91"/>
        <v>0</v>
      </c>
      <c r="P248" s="158">
        <f t="shared" si="91"/>
        <v>0</v>
      </c>
      <c r="Q248" s="158">
        <f t="shared" si="91"/>
        <v>0</v>
      </c>
      <c r="R248" s="158">
        <f t="shared" si="91"/>
        <v>0</v>
      </c>
      <c r="S248" s="158">
        <f t="shared" si="91"/>
        <v>0</v>
      </c>
      <c r="T248" s="158">
        <f t="shared" si="91"/>
        <v>2116978</v>
      </c>
    </row>
    <row r="249" spans="1:20" ht="11.25">
      <c r="A249" s="179" t="s">
        <v>565</v>
      </c>
      <c r="B249" s="259">
        <v>910</v>
      </c>
      <c r="C249" s="179">
        <f>C183</f>
        <v>450000</v>
      </c>
      <c r="D249" s="179"/>
      <c r="E249" s="179"/>
      <c r="F249" s="179"/>
      <c r="G249" s="179"/>
      <c r="H249" s="179"/>
      <c r="I249" s="179"/>
      <c r="J249" s="179"/>
      <c r="K249" s="179"/>
      <c r="L249" s="179"/>
      <c r="M249" s="179"/>
      <c r="N249" s="179"/>
      <c r="O249" s="179"/>
      <c r="P249" s="179"/>
      <c r="Q249" s="179"/>
      <c r="R249" s="179"/>
      <c r="S249" s="179"/>
      <c r="T249" s="179">
        <f>SUM(C249:R249)</f>
        <v>450000</v>
      </c>
    </row>
    <row r="250" spans="1:20" ht="11.25">
      <c r="A250" s="179" t="s">
        <v>606</v>
      </c>
      <c r="B250" s="259">
        <v>998</v>
      </c>
      <c r="C250" s="179">
        <f>C184</f>
        <v>1000000</v>
      </c>
      <c r="D250" s="179"/>
      <c r="E250" s="179"/>
      <c r="F250" s="179"/>
      <c r="G250" s="179"/>
      <c r="H250" s="179"/>
      <c r="I250" s="179"/>
      <c r="J250" s="179"/>
      <c r="K250" s="179"/>
      <c r="L250" s="179"/>
      <c r="M250" s="179"/>
      <c r="N250" s="179"/>
      <c r="O250" s="179"/>
      <c r="P250" s="179"/>
      <c r="Q250" s="179"/>
      <c r="R250" s="179"/>
      <c r="S250" s="179"/>
      <c r="T250" s="179">
        <f>SUM(C250:R250)</f>
        <v>1000000</v>
      </c>
    </row>
    <row r="251" spans="1:20" ht="11.25">
      <c r="A251" s="255" t="s">
        <v>482</v>
      </c>
      <c r="B251" s="266"/>
      <c r="C251" s="255">
        <f>C197+C202+C211+C216+C223+C235+C242+C248+C249+C250</f>
        <v>14718097</v>
      </c>
      <c r="D251" s="255">
        <f>D197+D202+D211+D216+D223+D235+D242+D248+D249+D250</f>
        <v>312367</v>
      </c>
      <c r="E251" s="255">
        <f aca="true" t="shared" si="92" ref="E251:S251">E197+E202+E211+E216+E223+E235+E242+E248+E249+E250</f>
        <v>486280</v>
      </c>
      <c r="F251" s="255">
        <f t="shared" si="92"/>
        <v>290000</v>
      </c>
      <c r="G251" s="255">
        <f t="shared" si="92"/>
        <v>282500</v>
      </c>
      <c r="H251" s="255">
        <f t="shared" si="92"/>
        <v>789351</v>
      </c>
      <c r="I251" s="255">
        <f t="shared" si="92"/>
        <v>243540</v>
      </c>
      <c r="J251" s="255">
        <f t="shared" si="92"/>
        <v>1947843</v>
      </c>
      <c r="K251" s="255">
        <f t="shared" si="92"/>
        <v>143100</v>
      </c>
      <c r="L251" s="255">
        <f>L197+L202+L211+L216+L223+L235+L242+L248+L249+L250</f>
        <v>145001</v>
      </c>
      <c r="M251" s="255">
        <f t="shared" si="92"/>
        <v>747081</v>
      </c>
      <c r="N251" s="255">
        <f t="shared" si="92"/>
        <v>768647</v>
      </c>
      <c r="O251" s="255">
        <f>O197+O202+O211+O216+O223+O235+O242+O248+O249+O250</f>
        <v>641374</v>
      </c>
      <c r="P251" s="255">
        <f>P197+P202+P211+P216+P223+P235+P242+P248+P249+P250</f>
        <v>556506</v>
      </c>
      <c r="Q251" s="255">
        <f>Q197+Q202+Q211+Q216+Q223+Q235+Q242+Q248+Q249+Q250</f>
        <v>237223</v>
      </c>
      <c r="R251" s="255">
        <f t="shared" si="92"/>
        <v>253922</v>
      </c>
      <c r="S251" s="255">
        <f t="shared" si="92"/>
        <v>827968</v>
      </c>
      <c r="T251" s="256">
        <f>SUM(C251:S251)</f>
        <v>23390800</v>
      </c>
    </row>
    <row r="252" spans="1:20" ht="11.25">
      <c r="A252" s="183" t="s">
        <v>567</v>
      </c>
      <c r="B252" s="267"/>
      <c r="C252" s="183">
        <f aca="true" t="shared" si="93" ref="C252:T252">C251-C62</f>
        <v>11999345</v>
      </c>
      <c r="D252" s="183">
        <f t="shared" si="93"/>
        <v>259010</v>
      </c>
      <c r="E252" s="183">
        <f t="shared" si="93"/>
        <v>425510</v>
      </c>
      <c r="F252" s="183">
        <f t="shared" si="93"/>
        <v>199440</v>
      </c>
      <c r="G252" s="183">
        <f t="shared" si="93"/>
        <v>221680</v>
      </c>
      <c r="H252" s="183">
        <f t="shared" si="93"/>
        <v>571088</v>
      </c>
      <c r="I252" s="183">
        <f t="shared" si="93"/>
        <v>174720</v>
      </c>
      <c r="J252" s="183">
        <f t="shared" si="93"/>
        <v>1947843</v>
      </c>
      <c r="K252" s="183">
        <f t="shared" si="93"/>
        <v>48250</v>
      </c>
      <c r="L252" s="183">
        <f t="shared" si="93"/>
        <v>2040</v>
      </c>
      <c r="M252" s="183">
        <f t="shared" si="93"/>
        <v>66620</v>
      </c>
      <c r="N252" s="183">
        <f t="shared" si="93"/>
        <v>149000</v>
      </c>
      <c r="O252" s="183">
        <f t="shared" si="93"/>
        <v>80000</v>
      </c>
      <c r="P252" s="183">
        <f t="shared" si="93"/>
        <v>76590</v>
      </c>
      <c r="Q252" s="183">
        <f>Q251-Q62</f>
        <v>43740</v>
      </c>
      <c r="R252" s="183">
        <f t="shared" si="93"/>
        <v>27907</v>
      </c>
      <c r="S252" s="183">
        <f t="shared" si="93"/>
        <v>0</v>
      </c>
      <c r="T252" s="183">
        <f t="shared" si="93"/>
        <v>16292783</v>
      </c>
    </row>
    <row r="253" spans="1:20" ht="11.25">
      <c r="A253" s="180"/>
      <c r="B253" s="268"/>
      <c r="C253" s="180"/>
      <c r="D253" s="180"/>
      <c r="E253" s="180"/>
      <c r="F253" s="180"/>
      <c r="G253" s="180"/>
      <c r="H253" s="180"/>
      <c r="I253" s="180"/>
      <c r="J253" s="180"/>
      <c r="K253" s="180"/>
      <c r="L253" s="180"/>
      <c r="M253" s="180"/>
      <c r="N253" s="180"/>
      <c r="O253" s="180"/>
      <c r="P253" s="180"/>
      <c r="Q253" s="180"/>
      <c r="R253" s="180"/>
      <c r="S253" s="180"/>
      <c r="T253" s="180"/>
    </row>
    <row r="254" spans="1:7" ht="11.25">
      <c r="A254" s="144" t="s">
        <v>579</v>
      </c>
      <c r="G254" s="144" t="s">
        <v>54</v>
      </c>
    </row>
    <row r="255" spans="1:8" ht="11.25">
      <c r="A255" s="144" t="s">
        <v>577</v>
      </c>
      <c r="H255" s="144" t="s">
        <v>55</v>
      </c>
    </row>
    <row r="7460" ht="11.25">
      <c r="H7460" s="144">
        <v>0</v>
      </c>
    </row>
    <row r="7461" spans="5:8" ht="11.25">
      <c r="E7461" s="144">
        <v>400</v>
      </c>
      <c r="F7461" s="144">
        <v>0</v>
      </c>
      <c r="G7461" s="144">
        <v>9</v>
      </c>
      <c r="H7461" s="144">
        <v>0</v>
      </c>
    </row>
    <row r="7464" spans="5:8" ht="11.25">
      <c r="E7464" s="144">
        <v>570</v>
      </c>
      <c r="F7464" s="144">
        <v>0</v>
      </c>
      <c r="G7464" s="144">
        <v>218</v>
      </c>
      <c r="H7464" s="144">
        <v>0</v>
      </c>
    </row>
    <row r="7467" spans="5:8" ht="11.25">
      <c r="E7467" s="144">
        <v>1069</v>
      </c>
      <c r="F7467" s="144">
        <v>0</v>
      </c>
      <c r="G7467" s="144">
        <v>0</v>
      </c>
      <c r="H7467" s="144">
        <v>0</v>
      </c>
    </row>
    <row r="7469" spans="5:8" ht="11.25">
      <c r="E7469" s="144">
        <v>100</v>
      </c>
      <c r="F7469" s="144">
        <v>0</v>
      </c>
      <c r="G7469" s="144">
        <v>100</v>
      </c>
      <c r="H7469" s="144">
        <v>0</v>
      </c>
    </row>
  </sheetData>
  <sheetProtection/>
  <printOptions/>
  <pageMargins left="0.16" right="0.16" top="0.24" bottom="0.18" header="0.22" footer="0.16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6"/>
  <sheetViews>
    <sheetView zoomScalePageLayoutView="0" workbookViewId="0" topLeftCell="A38">
      <selection activeCell="C86" sqref="C86"/>
    </sheetView>
  </sheetViews>
  <sheetFormatPr defaultColWidth="9.140625" defaultRowHeight="12"/>
  <cols>
    <col min="1" max="1" width="48.140625" style="1" customWidth="1"/>
    <col min="2" max="2" width="6.7109375" style="1" customWidth="1"/>
    <col min="3" max="11" width="12.28125" style="1" customWidth="1"/>
    <col min="12" max="12" width="9.28125" style="1" customWidth="1"/>
    <col min="13" max="13" width="9.8515625" style="1" bestFit="1" customWidth="1"/>
    <col min="14" max="16384" width="9.28125" style="1" customWidth="1"/>
  </cols>
  <sheetData>
    <row r="1" spans="1:11" ht="14.25">
      <c r="A1" s="385" t="s">
        <v>318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ht="14.25">
      <c r="A2" s="187"/>
      <c r="B2" s="187"/>
      <c r="C2" s="187"/>
      <c r="D2" s="187"/>
      <c r="E2" s="187"/>
      <c r="F2" s="187"/>
      <c r="G2" s="187"/>
      <c r="H2" s="187"/>
      <c r="I2" s="187"/>
      <c r="J2" s="171" t="s">
        <v>317</v>
      </c>
      <c r="K2" s="187"/>
    </row>
    <row r="3" spans="1:11" ht="12.75">
      <c r="A3" s="402" t="s">
        <v>135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</row>
    <row r="4" spans="1:11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2.75" customHeight="1">
      <c r="A5" s="399" t="s">
        <v>226</v>
      </c>
      <c r="B5" s="399" t="s">
        <v>168</v>
      </c>
      <c r="C5" s="396" t="s">
        <v>227</v>
      </c>
      <c r="D5" s="397"/>
      <c r="E5" s="398"/>
      <c r="F5" s="396" t="s">
        <v>166</v>
      </c>
      <c r="G5" s="397"/>
      <c r="H5" s="398"/>
      <c r="I5" s="396" t="s">
        <v>167</v>
      </c>
      <c r="J5" s="397"/>
      <c r="K5" s="398"/>
    </row>
    <row r="6" spans="1:11" ht="13.5" customHeight="1">
      <c r="A6" s="399"/>
      <c r="B6" s="399"/>
      <c r="C6" s="400" t="s">
        <v>530</v>
      </c>
      <c r="D6" s="24"/>
      <c r="E6" s="400" t="s">
        <v>532</v>
      </c>
      <c r="F6" s="400" t="s">
        <v>530</v>
      </c>
      <c r="G6" s="24"/>
      <c r="H6" s="400" t="s">
        <v>532</v>
      </c>
      <c r="I6" s="400" t="s">
        <v>530</v>
      </c>
      <c r="J6" s="24"/>
      <c r="K6" s="400" t="s">
        <v>532</v>
      </c>
    </row>
    <row r="7" spans="1:11" ht="31.5" customHeight="1">
      <c r="A7" s="399"/>
      <c r="B7" s="399"/>
      <c r="C7" s="401"/>
      <c r="D7" s="25" t="s">
        <v>531</v>
      </c>
      <c r="E7" s="401"/>
      <c r="F7" s="401"/>
      <c r="G7" s="25" t="s">
        <v>531</v>
      </c>
      <c r="H7" s="401"/>
      <c r="I7" s="401"/>
      <c r="J7" s="25" t="s">
        <v>531</v>
      </c>
      <c r="K7" s="401"/>
    </row>
    <row r="8" spans="1:11" ht="12.75">
      <c r="A8" s="3" t="s">
        <v>304</v>
      </c>
      <c r="B8" s="9" t="s">
        <v>249</v>
      </c>
      <c r="C8" s="188">
        <f aca="true" t="shared" si="0" ref="C8:C14">I8</f>
        <v>70000</v>
      </c>
      <c r="D8" s="11">
        <f aca="true" t="shared" si="1" ref="D8:D14">J8</f>
        <v>82893</v>
      </c>
      <c r="E8" s="11">
        <f aca="true" t="shared" si="2" ref="E8:E14">K8</f>
        <v>85000</v>
      </c>
      <c r="F8" s="3"/>
      <c r="G8" s="3"/>
      <c r="H8" s="3"/>
      <c r="I8" s="3">
        <v>70000</v>
      </c>
      <c r="J8" s="3">
        <v>82893</v>
      </c>
      <c r="K8" s="83">
        <v>85000</v>
      </c>
    </row>
    <row r="9" spans="1:11" ht="12.75">
      <c r="A9" s="3" t="s">
        <v>169</v>
      </c>
      <c r="B9" s="9" t="s">
        <v>154</v>
      </c>
      <c r="C9" s="188">
        <f t="shared" si="0"/>
        <v>1900000</v>
      </c>
      <c r="D9" s="11">
        <f t="shared" si="1"/>
        <v>1535445</v>
      </c>
      <c r="E9" s="11">
        <f t="shared" si="2"/>
        <v>1600000</v>
      </c>
      <c r="F9" s="3"/>
      <c r="G9" s="3"/>
      <c r="H9" s="3"/>
      <c r="I9" s="3">
        <v>1900000</v>
      </c>
      <c r="J9" s="3">
        <v>1535445</v>
      </c>
      <c r="K9" s="83">
        <v>1600000</v>
      </c>
    </row>
    <row r="10" spans="1:11" ht="12.75" hidden="1">
      <c r="A10" s="3" t="s">
        <v>37</v>
      </c>
      <c r="B10" s="9" t="s">
        <v>36</v>
      </c>
      <c r="C10" s="188">
        <f>I10</f>
        <v>0</v>
      </c>
      <c r="D10" s="11">
        <f>J10</f>
        <v>0</v>
      </c>
      <c r="E10" s="11">
        <f>K10</f>
        <v>0</v>
      </c>
      <c r="F10" s="3"/>
      <c r="G10" s="3"/>
      <c r="H10" s="3"/>
      <c r="I10" s="3"/>
      <c r="J10" s="3"/>
      <c r="K10" s="83"/>
    </row>
    <row r="11" spans="1:11" ht="12.75">
      <c r="A11" s="3" t="s">
        <v>170</v>
      </c>
      <c r="B11" s="9" t="s">
        <v>171</v>
      </c>
      <c r="C11" s="188">
        <f t="shared" si="0"/>
        <v>650000</v>
      </c>
      <c r="D11" s="11">
        <f t="shared" si="1"/>
        <v>553488</v>
      </c>
      <c r="E11" s="11">
        <f t="shared" si="2"/>
        <v>600000</v>
      </c>
      <c r="F11" s="3"/>
      <c r="G11" s="3"/>
      <c r="H11" s="3"/>
      <c r="I11" s="3">
        <v>650000</v>
      </c>
      <c r="J11" s="3">
        <v>553488</v>
      </c>
      <c r="K11" s="83">
        <v>600000</v>
      </c>
    </row>
    <row r="12" spans="1:11" ht="12.75">
      <c r="A12" s="3" t="s">
        <v>295</v>
      </c>
      <c r="B12" s="9" t="s">
        <v>172</v>
      </c>
      <c r="C12" s="188">
        <f t="shared" si="0"/>
        <v>3400000</v>
      </c>
      <c r="D12" s="11">
        <f t="shared" si="1"/>
        <v>3709247</v>
      </c>
      <c r="E12" s="11">
        <f t="shared" si="2"/>
        <v>2100000</v>
      </c>
      <c r="F12" s="3"/>
      <c r="G12" s="3"/>
      <c r="H12" s="3"/>
      <c r="I12" s="3">
        <v>3400000</v>
      </c>
      <c r="J12" s="3">
        <v>3709247</v>
      </c>
      <c r="K12" s="83">
        <v>2100000</v>
      </c>
    </row>
    <row r="13" spans="1:11" ht="12.75">
      <c r="A13" s="3" t="s">
        <v>359</v>
      </c>
      <c r="B13" s="9" t="s">
        <v>360</v>
      </c>
      <c r="C13" s="188">
        <f t="shared" si="0"/>
        <v>1160000</v>
      </c>
      <c r="D13" s="11">
        <f t="shared" si="1"/>
        <v>1163961</v>
      </c>
      <c r="E13" s="11">
        <f>K13</f>
        <v>1160000</v>
      </c>
      <c r="F13" s="3"/>
      <c r="G13" s="3"/>
      <c r="H13" s="3"/>
      <c r="I13" s="3">
        <v>1160000</v>
      </c>
      <c r="J13" s="3">
        <v>1163961</v>
      </c>
      <c r="K13" s="83">
        <v>1160000</v>
      </c>
    </row>
    <row r="14" spans="1:11" ht="12.75">
      <c r="A14" s="3" t="s">
        <v>230</v>
      </c>
      <c r="B14" s="9" t="s">
        <v>229</v>
      </c>
      <c r="C14" s="188">
        <f t="shared" si="0"/>
        <v>1000</v>
      </c>
      <c r="D14" s="11">
        <f t="shared" si="1"/>
        <v>1276</v>
      </c>
      <c r="E14" s="11">
        <f t="shared" si="2"/>
        <v>1500</v>
      </c>
      <c r="F14" s="3"/>
      <c r="G14" s="3"/>
      <c r="H14" s="3"/>
      <c r="I14" s="3">
        <v>1000</v>
      </c>
      <c r="J14" s="3">
        <v>1276</v>
      </c>
      <c r="K14" s="83">
        <v>1500</v>
      </c>
    </row>
    <row r="15" spans="1:11" ht="12.75">
      <c r="A15" s="8" t="s">
        <v>205</v>
      </c>
      <c r="B15" s="10"/>
      <c r="C15" s="189">
        <f>SUM(C8:C14)</f>
        <v>7181000</v>
      </c>
      <c r="D15" s="8">
        <f>SUM(D8:D14)</f>
        <v>7046310</v>
      </c>
      <c r="E15" s="8">
        <f>SUM(E8:E14)</f>
        <v>5546500</v>
      </c>
      <c r="F15" s="8"/>
      <c r="G15" s="8"/>
      <c r="H15" s="8"/>
      <c r="I15" s="8">
        <f>SUM(I8:I14)</f>
        <v>7181000</v>
      </c>
      <c r="J15" s="8">
        <f>SUM(J8:J14)</f>
        <v>7046310</v>
      </c>
      <c r="K15" s="8">
        <f>SUM(K8:K14)</f>
        <v>5546500</v>
      </c>
    </row>
    <row r="16" spans="1:11" ht="12.75">
      <c r="A16" s="3" t="s">
        <v>296</v>
      </c>
      <c r="B16" s="9" t="s">
        <v>173</v>
      </c>
      <c r="C16" s="11">
        <f aca="true" t="shared" si="3" ref="C16:C44">I16+F16</f>
        <v>230000</v>
      </c>
      <c r="D16" s="11">
        <f>J16+G16</f>
        <v>19549</v>
      </c>
      <c r="E16" s="11">
        <f>K16</f>
        <v>160000</v>
      </c>
      <c r="F16" s="3"/>
      <c r="G16" s="3">
        <v>-102775</v>
      </c>
      <c r="H16" s="3"/>
      <c r="I16" s="3">
        <v>230000</v>
      </c>
      <c r="J16" s="3">
        <v>122324</v>
      </c>
      <c r="K16" s="83">
        <v>160000</v>
      </c>
    </row>
    <row r="17" spans="1:11" ht="12.75">
      <c r="A17" s="3" t="s">
        <v>174</v>
      </c>
      <c r="B17" s="9" t="s">
        <v>175</v>
      </c>
      <c r="C17" s="11">
        <f t="shared" si="3"/>
        <v>140000</v>
      </c>
      <c r="D17" s="11">
        <f aca="true" t="shared" si="4" ref="D17:D44">J17+G17</f>
        <v>131824</v>
      </c>
      <c r="E17" s="11">
        <f aca="true" t="shared" si="5" ref="E17:E42">K17</f>
        <v>140000</v>
      </c>
      <c r="F17" s="3"/>
      <c r="G17" s="3"/>
      <c r="H17" s="3"/>
      <c r="I17" s="3">
        <v>140000</v>
      </c>
      <c r="J17" s="3">
        <v>131824</v>
      </c>
      <c r="K17" s="83">
        <v>140000</v>
      </c>
    </row>
    <row r="18" spans="1:11" ht="12.75">
      <c r="A18" s="3" t="s">
        <v>176</v>
      </c>
      <c r="B18" s="9" t="s">
        <v>177</v>
      </c>
      <c r="C18" s="11">
        <f t="shared" si="3"/>
        <v>470000</v>
      </c>
      <c r="D18" s="11">
        <f t="shared" si="4"/>
        <v>467752</v>
      </c>
      <c r="E18" s="11">
        <f t="shared" si="5"/>
        <v>470000</v>
      </c>
      <c r="F18" s="3"/>
      <c r="G18" s="3"/>
      <c r="H18" s="3"/>
      <c r="I18" s="3">
        <v>470000</v>
      </c>
      <c r="J18" s="3">
        <v>467752</v>
      </c>
      <c r="K18" s="83">
        <v>470000</v>
      </c>
    </row>
    <row r="19" spans="1:11" ht="12.75">
      <c r="A19" s="3" t="s">
        <v>178</v>
      </c>
      <c r="B19" s="9" t="s">
        <v>179</v>
      </c>
      <c r="C19" s="11">
        <f t="shared" si="3"/>
        <v>140000</v>
      </c>
      <c r="D19" s="11">
        <f t="shared" si="4"/>
        <v>217006</v>
      </c>
      <c r="E19" s="11">
        <f t="shared" si="5"/>
        <v>215000</v>
      </c>
      <c r="F19" s="3"/>
      <c r="G19" s="3"/>
      <c r="H19" s="3"/>
      <c r="I19" s="3">
        <v>140000</v>
      </c>
      <c r="J19" s="3">
        <v>217006</v>
      </c>
      <c r="K19" s="83">
        <v>215000</v>
      </c>
    </row>
    <row r="20" spans="1:11" ht="12.75">
      <c r="A20" s="3" t="s">
        <v>180</v>
      </c>
      <c r="B20" s="9" t="s">
        <v>162</v>
      </c>
      <c r="C20" s="11">
        <f t="shared" si="3"/>
        <v>2000</v>
      </c>
      <c r="D20" s="11">
        <f t="shared" si="4"/>
        <v>3323</v>
      </c>
      <c r="E20" s="11">
        <f t="shared" si="5"/>
        <v>3500</v>
      </c>
      <c r="F20" s="3"/>
      <c r="G20" s="3"/>
      <c r="H20" s="3"/>
      <c r="I20" s="3">
        <v>2000</v>
      </c>
      <c r="J20" s="3">
        <v>3323</v>
      </c>
      <c r="K20" s="83">
        <v>3500</v>
      </c>
    </row>
    <row r="21" spans="1:11" ht="12.75">
      <c r="A21" s="3" t="s">
        <v>228</v>
      </c>
      <c r="B21" s="9" t="s">
        <v>181</v>
      </c>
      <c r="C21" s="11">
        <f t="shared" si="3"/>
        <v>85000</v>
      </c>
      <c r="D21" s="11">
        <f t="shared" si="4"/>
        <v>41619</v>
      </c>
      <c r="E21" s="11">
        <f t="shared" si="5"/>
        <v>45000</v>
      </c>
      <c r="F21" s="3"/>
      <c r="G21" s="3"/>
      <c r="H21" s="3"/>
      <c r="I21" s="3">
        <v>85000</v>
      </c>
      <c r="J21" s="3">
        <v>41619</v>
      </c>
      <c r="K21" s="83">
        <v>45000</v>
      </c>
    </row>
    <row r="22" spans="1:11" ht="12.75">
      <c r="A22" s="3" t="s">
        <v>297</v>
      </c>
      <c r="B22" s="9" t="s">
        <v>182</v>
      </c>
      <c r="C22" s="11">
        <f t="shared" si="3"/>
        <v>1600</v>
      </c>
      <c r="D22" s="11">
        <f t="shared" si="4"/>
        <v>1234</v>
      </c>
      <c r="E22" s="11">
        <f t="shared" si="5"/>
        <v>1500</v>
      </c>
      <c r="F22" s="3"/>
      <c r="G22" s="3"/>
      <c r="H22" s="3"/>
      <c r="I22" s="3">
        <v>1600</v>
      </c>
      <c r="J22" s="3">
        <v>1234</v>
      </c>
      <c r="K22" s="83">
        <v>1500</v>
      </c>
    </row>
    <row r="23" spans="1:11" ht="12.75">
      <c r="A23" s="3" t="s">
        <v>298</v>
      </c>
      <c r="B23" s="9" t="s">
        <v>183</v>
      </c>
      <c r="C23" s="11">
        <f t="shared" si="3"/>
        <v>60000</v>
      </c>
      <c r="D23" s="11">
        <f t="shared" si="4"/>
        <v>59962</v>
      </c>
      <c r="E23" s="11">
        <f t="shared" si="5"/>
        <v>70000</v>
      </c>
      <c r="F23" s="3"/>
      <c r="G23" s="3"/>
      <c r="H23" s="3"/>
      <c r="I23" s="3">
        <v>60000</v>
      </c>
      <c r="J23" s="3">
        <v>59962</v>
      </c>
      <c r="K23" s="83">
        <v>70000</v>
      </c>
    </row>
    <row r="24" spans="1:11" ht="12.75">
      <c r="A24" s="3" t="s">
        <v>299</v>
      </c>
      <c r="B24" s="9" t="s">
        <v>184</v>
      </c>
      <c r="C24" s="11">
        <f t="shared" si="3"/>
        <v>75000</v>
      </c>
      <c r="D24" s="11">
        <f t="shared" si="4"/>
        <v>119220</v>
      </c>
      <c r="E24" s="11">
        <f t="shared" si="5"/>
        <v>120000</v>
      </c>
      <c r="F24" s="3"/>
      <c r="G24" s="3"/>
      <c r="H24" s="3"/>
      <c r="I24" s="3">
        <v>75000</v>
      </c>
      <c r="J24" s="3">
        <v>119220</v>
      </c>
      <c r="K24" s="83">
        <v>120000</v>
      </c>
    </row>
    <row r="25" spans="1:11" ht="12.75">
      <c r="A25" s="3" t="s">
        <v>185</v>
      </c>
      <c r="B25" s="9" t="s">
        <v>186</v>
      </c>
      <c r="C25" s="11">
        <f t="shared" si="3"/>
        <v>2800000</v>
      </c>
      <c r="D25" s="11">
        <f t="shared" si="4"/>
        <v>2555020</v>
      </c>
      <c r="E25" s="11">
        <f t="shared" si="5"/>
        <v>2728787</v>
      </c>
      <c r="F25" s="3"/>
      <c r="G25" s="3"/>
      <c r="H25" s="3"/>
      <c r="I25" s="3">
        <v>2800000</v>
      </c>
      <c r="J25" s="3">
        <v>2555020</v>
      </c>
      <c r="K25" s="83">
        <v>2728787</v>
      </c>
    </row>
    <row r="26" spans="1:11" ht="12.75">
      <c r="A26" s="3" t="s">
        <v>225</v>
      </c>
      <c r="B26" s="9" t="s">
        <v>187</v>
      </c>
      <c r="C26" s="11">
        <f t="shared" si="3"/>
        <v>1830000</v>
      </c>
      <c r="D26" s="11">
        <f t="shared" si="4"/>
        <v>766666</v>
      </c>
      <c r="E26" s="11">
        <f t="shared" si="5"/>
        <v>950000</v>
      </c>
      <c r="F26" s="3"/>
      <c r="G26" s="3"/>
      <c r="H26" s="3"/>
      <c r="I26" s="3">
        <v>1830000</v>
      </c>
      <c r="J26" s="3">
        <v>766666</v>
      </c>
      <c r="K26" s="83">
        <v>950000</v>
      </c>
    </row>
    <row r="27" spans="1:11" ht="12.75">
      <c r="A27" s="3" t="s">
        <v>188</v>
      </c>
      <c r="B27" s="9" t="s">
        <v>189</v>
      </c>
      <c r="C27" s="11">
        <f t="shared" si="3"/>
        <v>130000</v>
      </c>
      <c r="D27" s="11">
        <f t="shared" si="4"/>
        <v>120511</v>
      </c>
      <c r="E27" s="11">
        <f t="shared" si="5"/>
        <v>130000</v>
      </c>
      <c r="F27" s="3"/>
      <c r="G27" s="3"/>
      <c r="H27" s="3"/>
      <c r="I27" s="3">
        <v>130000</v>
      </c>
      <c r="J27" s="3">
        <v>120511</v>
      </c>
      <c r="K27" s="83">
        <v>130000</v>
      </c>
    </row>
    <row r="28" spans="1:11" ht="12.75">
      <c r="A28" s="3" t="s">
        <v>190</v>
      </c>
      <c r="B28" s="9" t="s">
        <v>191</v>
      </c>
      <c r="C28" s="11">
        <f t="shared" si="3"/>
        <v>3000</v>
      </c>
      <c r="D28" s="11">
        <f t="shared" si="4"/>
        <v>1130</v>
      </c>
      <c r="E28" s="11">
        <f t="shared" si="5"/>
        <v>2000</v>
      </c>
      <c r="F28" s="3"/>
      <c r="G28" s="3"/>
      <c r="H28" s="3"/>
      <c r="I28" s="3">
        <v>3000</v>
      </c>
      <c r="J28" s="3">
        <v>1130</v>
      </c>
      <c r="K28" s="83">
        <v>2000</v>
      </c>
    </row>
    <row r="29" spans="1:11" ht="12.75">
      <c r="A29" s="3" t="s">
        <v>291</v>
      </c>
      <c r="B29" s="9" t="s">
        <v>292</v>
      </c>
      <c r="C29" s="11">
        <f t="shared" si="3"/>
        <v>2000</v>
      </c>
      <c r="D29" s="11">
        <f t="shared" si="4"/>
        <v>1588</v>
      </c>
      <c r="E29" s="11">
        <f t="shared" si="5"/>
        <v>2000</v>
      </c>
      <c r="F29" s="3"/>
      <c r="G29" s="3"/>
      <c r="H29" s="3"/>
      <c r="I29" s="3">
        <v>2000</v>
      </c>
      <c r="J29" s="3">
        <v>1588</v>
      </c>
      <c r="K29" s="83">
        <v>2000</v>
      </c>
    </row>
    <row r="30" spans="1:11" ht="12.75">
      <c r="A30" s="3" t="s">
        <v>192</v>
      </c>
      <c r="B30" s="9" t="s">
        <v>163</v>
      </c>
      <c r="C30" s="11">
        <f t="shared" si="3"/>
        <v>20000</v>
      </c>
      <c r="D30" s="11">
        <f t="shared" si="4"/>
        <v>3633</v>
      </c>
      <c r="E30" s="11">
        <f t="shared" si="5"/>
        <v>6000</v>
      </c>
      <c r="F30" s="3"/>
      <c r="G30" s="3"/>
      <c r="H30" s="3"/>
      <c r="I30" s="3">
        <v>20000</v>
      </c>
      <c r="J30" s="3">
        <v>3633</v>
      </c>
      <c r="K30" s="83">
        <v>6000</v>
      </c>
    </row>
    <row r="31" spans="1:11" ht="12.75">
      <c r="A31" s="3" t="s">
        <v>300</v>
      </c>
      <c r="B31" s="9" t="s">
        <v>193</v>
      </c>
      <c r="C31" s="11">
        <f t="shared" si="3"/>
        <v>0</v>
      </c>
      <c r="D31" s="11">
        <f t="shared" si="4"/>
        <v>33401</v>
      </c>
      <c r="E31" s="11">
        <f t="shared" si="5"/>
        <v>30000</v>
      </c>
      <c r="F31" s="3"/>
      <c r="G31" s="3"/>
      <c r="H31" s="3"/>
      <c r="I31" s="3"/>
      <c r="J31" s="3">
        <v>33401</v>
      </c>
      <c r="K31" s="83">
        <v>30000</v>
      </c>
    </row>
    <row r="32" spans="1:11" ht="12.75">
      <c r="A32" s="3" t="s">
        <v>194</v>
      </c>
      <c r="B32" s="9" t="s">
        <v>160</v>
      </c>
      <c r="C32" s="11">
        <f t="shared" si="3"/>
        <v>250000</v>
      </c>
      <c r="D32" s="11">
        <f t="shared" si="4"/>
        <v>259114</v>
      </c>
      <c r="E32" s="11">
        <f t="shared" si="5"/>
        <v>260000</v>
      </c>
      <c r="F32" s="3"/>
      <c r="G32" s="3"/>
      <c r="H32" s="3"/>
      <c r="I32" s="3">
        <v>250000</v>
      </c>
      <c r="J32" s="3">
        <v>259114</v>
      </c>
      <c r="K32" s="83">
        <v>260000</v>
      </c>
    </row>
    <row r="33" spans="1:11" ht="12.75">
      <c r="A33" s="3" t="s">
        <v>141</v>
      </c>
      <c r="B33" s="9" t="s">
        <v>140</v>
      </c>
      <c r="C33" s="11">
        <f t="shared" si="3"/>
        <v>-13</v>
      </c>
      <c r="D33" s="11">
        <f t="shared" si="4"/>
        <v>-13</v>
      </c>
      <c r="E33" s="11">
        <f>K33</f>
        <v>0</v>
      </c>
      <c r="F33" s="3">
        <v>-13</v>
      </c>
      <c r="G33" s="3">
        <v>-13</v>
      </c>
      <c r="H33" s="3"/>
      <c r="I33" s="3"/>
      <c r="J33" s="3"/>
      <c r="K33" s="83"/>
    </row>
    <row r="34" spans="1:11" ht="12.75">
      <c r="A34" s="3" t="s">
        <v>232</v>
      </c>
      <c r="B34" s="9" t="s">
        <v>231</v>
      </c>
      <c r="C34" s="11">
        <f t="shared" si="3"/>
        <v>0</v>
      </c>
      <c r="D34" s="11">
        <f t="shared" si="4"/>
        <v>1724</v>
      </c>
      <c r="E34" s="11">
        <f>K34</f>
        <v>0</v>
      </c>
      <c r="F34" s="3"/>
      <c r="G34" s="3"/>
      <c r="H34" s="3"/>
      <c r="I34" s="3"/>
      <c r="J34" s="3">
        <v>1724</v>
      </c>
      <c r="K34" s="83"/>
    </row>
    <row r="35" spans="1:11" ht="12.75">
      <c r="A35" s="3" t="s">
        <v>195</v>
      </c>
      <c r="B35" s="9" t="s">
        <v>164</v>
      </c>
      <c r="C35" s="11">
        <f t="shared" si="3"/>
        <v>58048</v>
      </c>
      <c r="D35" s="11">
        <f t="shared" si="4"/>
        <v>12442</v>
      </c>
      <c r="E35" s="11">
        <f t="shared" si="5"/>
        <v>15000</v>
      </c>
      <c r="F35" s="3">
        <v>3048</v>
      </c>
      <c r="G35" s="3">
        <v>3049</v>
      </c>
      <c r="H35" s="3"/>
      <c r="I35" s="3">
        <v>55000</v>
      </c>
      <c r="J35" s="3">
        <v>9393</v>
      </c>
      <c r="K35" s="83">
        <v>15000</v>
      </c>
    </row>
    <row r="36" spans="1:11" ht="12.75">
      <c r="A36" s="3" t="s">
        <v>245</v>
      </c>
      <c r="B36" s="9" t="s">
        <v>196</v>
      </c>
      <c r="C36" s="11">
        <f t="shared" si="3"/>
        <v>-195300</v>
      </c>
      <c r="D36" s="11">
        <f t="shared" si="4"/>
        <v>-161975</v>
      </c>
      <c r="E36" s="11">
        <f t="shared" si="5"/>
        <v>-165000</v>
      </c>
      <c r="F36" s="3"/>
      <c r="G36" s="3"/>
      <c r="H36" s="3"/>
      <c r="I36" s="3">
        <v>-195300</v>
      </c>
      <c r="J36" s="3">
        <v>-161975</v>
      </c>
      <c r="K36" s="83">
        <v>-165000</v>
      </c>
    </row>
    <row r="37" spans="1:11" ht="12.75">
      <c r="A37" s="3" t="s">
        <v>248</v>
      </c>
      <c r="B37" s="9" t="s">
        <v>221</v>
      </c>
      <c r="C37" s="11">
        <f t="shared" si="3"/>
        <v>-65000</v>
      </c>
      <c r="D37" s="11">
        <f t="shared" si="4"/>
        <v>-767</v>
      </c>
      <c r="E37" s="11">
        <f t="shared" si="5"/>
        <v>0</v>
      </c>
      <c r="F37" s="3"/>
      <c r="G37" s="3"/>
      <c r="H37" s="3"/>
      <c r="I37" s="3">
        <v>-65000</v>
      </c>
      <c r="J37" s="3">
        <v>-767</v>
      </c>
      <c r="K37" s="83"/>
    </row>
    <row r="38" spans="1:11" ht="12.75">
      <c r="A38" s="3" t="s">
        <v>235</v>
      </c>
      <c r="B38" s="9" t="s">
        <v>239</v>
      </c>
      <c r="C38" s="11">
        <f t="shared" si="3"/>
        <v>150000</v>
      </c>
      <c r="D38" s="11">
        <f t="shared" si="4"/>
        <v>45171</v>
      </c>
      <c r="E38" s="11">
        <f t="shared" si="5"/>
        <v>400000</v>
      </c>
      <c r="F38" s="3"/>
      <c r="G38" s="3"/>
      <c r="H38" s="3"/>
      <c r="I38" s="3">
        <v>150000</v>
      </c>
      <c r="J38" s="3">
        <v>45171</v>
      </c>
      <c r="K38" s="83">
        <v>400000</v>
      </c>
    </row>
    <row r="39" spans="1:11" ht="12.75">
      <c r="A39" s="3" t="s">
        <v>246</v>
      </c>
      <c r="B39" s="9" t="s">
        <v>240</v>
      </c>
      <c r="C39" s="11">
        <f t="shared" si="3"/>
        <v>5615</v>
      </c>
      <c r="D39" s="11">
        <f t="shared" si="4"/>
        <v>164</v>
      </c>
      <c r="E39" s="11">
        <f t="shared" si="5"/>
        <v>1500</v>
      </c>
      <c r="F39" s="3"/>
      <c r="G39" s="3"/>
      <c r="H39" s="3"/>
      <c r="I39" s="3">
        <v>5615</v>
      </c>
      <c r="J39" s="3">
        <v>164</v>
      </c>
      <c r="K39" s="83">
        <v>1500</v>
      </c>
    </row>
    <row r="40" spans="1:19" ht="12.75">
      <c r="A40" s="3" t="s">
        <v>197</v>
      </c>
      <c r="B40" s="9" t="s">
        <v>241</v>
      </c>
      <c r="C40" s="11">
        <f t="shared" si="3"/>
        <v>2300000</v>
      </c>
      <c r="D40" s="11">
        <f t="shared" si="4"/>
        <v>795451</v>
      </c>
      <c r="E40" s="11">
        <f>K40</f>
        <v>1500000</v>
      </c>
      <c r="F40" s="3"/>
      <c r="G40" s="3"/>
      <c r="H40" s="3"/>
      <c r="I40" s="3">
        <v>2300000</v>
      </c>
      <c r="J40" s="3">
        <v>795451</v>
      </c>
      <c r="K40" s="83">
        <v>1500000</v>
      </c>
      <c r="N40" s="4"/>
      <c r="O40" s="4"/>
      <c r="P40" s="4"/>
      <c r="Q40" s="4"/>
      <c r="R40" s="4"/>
      <c r="S40" s="4"/>
    </row>
    <row r="41" spans="1:19" ht="12.75">
      <c r="A41" s="3" t="s">
        <v>198</v>
      </c>
      <c r="B41" s="9" t="s">
        <v>165</v>
      </c>
      <c r="C41" s="11">
        <f t="shared" si="3"/>
        <v>1150000</v>
      </c>
      <c r="D41" s="11">
        <f t="shared" si="4"/>
        <v>1213279</v>
      </c>
      <c r="E41" s="11">
        <f t="shared" si="5"/>
        <v>1250000</v>
      </c>
      <c r="F41" s="3"/>
      <c r="G41" s="3"/>
      <c r="H41" s="3"/>
      <c r="I41" s="3">
        <v>1150000</v>
      </c>
      <c r="J41" s="3">
        <v>1213279</v>
      </c>
      <c r="K41" s="83">
        <v>1250000</v>
      </c>
      <c r="N41" s="4"/>
      <c r="O41" s="4"/>
      <c r="P41" s="4"/>
      <c r="Q41" s="4"/>
      <c r="R41" s="4"/>
      <c r="S41" s="4"/>
    </row>
    <row r="42" spans="1:19" ht="12.75">
      <c r="A42" s="3" t="s">
        <v>42</v>
      </c>
      <c r="B42" s="9" t="s">
        <v>155</v>
      </c>
      <c r="C42" s="11">
        <f t="shared" si="3"/>
        <v>31431</v>
      </c>
      <c r="D42" s="11">
        <f t="shared" si="4"/>
        <v>29292</v>
      </c>
      <c r="E42" s="11">
        <f t="shared" si="5"/>
        <v>25000</v>
      </c>
      <c r="F42" s="3">
        <v>10381</v>
      </c>
      <c r="G42" s="3">
        <v>7242</v>
      </c>
      <c r="H42" s="3"/>
      <c r="I42" s="3">
        <v>21050</v>
      </c>
      <c r="J42" s="3">
        <v>22050</v>
      </c>
      <c r="K42" s="3">
        <v>25000</v>
      </c>
      <c r="N42" s="4"/>
      <c r="O42" s="4"/>
      <c r="P42" s="4"/>
      <c r="Q42" s="4"/>
      <c r="R42" s="4"/>
      <c r="S42" s="4"/>
    </row>
    <row r="43" spans="1:19" ht="12.75">
      <c r="A43" s="3" t="s">
        <v>40</v>
      </c>
      <c r="B43" s="9" t="s">
        <v>38</v>
      </c>
      <c r="C43" s="11">
        <f t="shared" si="3"/>
        <v>17423</v>
      </c>
      <c r="D43" s="11">
        <f t="shared" si="4"/>
        <v>17423</v>
      </c>
      <c r="E43" s="11">
        <f>K43</f>
        <v>0</v>
      </c>
      <c r="F43" s="3"/>
      <c r="G43" s="3"/>
      <c r="H43" s="3"/>
      <c r="I43" s="3">
        <v>17423</v>
      </c>
      <c r="J43" s="3">
        <v>17423</v>
      </c>
      <c r="K43" s="3"/>
      <c r="N43" s="4"/>
      <c r="O43" s="4"/>
      <c r="P43" s="4"/>
      <c r="Q43" s="4"/>
      <c r="R43" s="4"/>
      <c r="S43" s="4"/>
    </row>
    <row r="44" spans="1:19" ht="12.75">
      <c r="A44" s="3" t="s">
        <v>41</v>
      </c>
      <c r="B44" s="9" t="s">
        <v>39</v>
      </c>
      <c r="C44" s="11">
        <f t="shared" si="3"/>
        <v>0</v>
      </c>
      <c r="D44" s="11">
        <f t="shared" si="4"/>
        <v>0</v>
      </c>
      <c r="E44" s="11">
        <f>K44</f>
        <v>0</v>
      </c>
      <c r="F44" s="3"/>
      <c r="G44" s="3"/>
      <c r="H44" s="3"/>
      <c r="I44" s="3"/>
      <c r="J44" s="3"/>
      <c r="K44" s="3"/>
      <c r="N44" s="4"/>
      <c r="O44" s="4"/>
      <c r="P44" s="4"/>
      <c r="Q44" s="4"/>
      <c r="R44" s="4"/>
      <c r="S44" s="4"/>
    </row>
    <row r="45" spans="1:19" ht="12.75">
      <c r="A45" s="8" t="s">
        <v>199</v>
      </c>
      <c r="B45" s="10"/>
      <c r="C45" s="189">
        <f>SUM(C16:C44)</f>
        <v>9690804</v>
      </c>
      <c r="D45" s="189">
        <f>SUM(D16:D44)</f>
        <v>6754743</v>
      </c>
      <c r="E45" s="189">
        <f aca="true" t="shared" si="6" ref="E45:K45">SUM(E16:E44)</f>
        <v>8360287</v>
      </c>
      <c r="F45" s="189">
        <f>SUM(F16:F44)</f>
        <v>13416</v>
      </c>
      <c r="G45" s="189">
        <f>SUM(G16:G44)</f>
        <v>-92497</v>
      </c>
      <c r="H45" s="189">
        <f t="shared" si="6"/>
        <v>0</v>
      </c>
      <c r="I45" s="189">
        <f>SUM(I16:I44)</f>
        <v>9677388</v>
      </c>
      <c r="J45" s="189">
        <f t="shared" si="6"/>
        <v>6847240</v>
      </c>
      <c r="K45" s="189">
        <f t="shared" si="6"/>
        <v>8360287</v>
      </c>
      <c r="N45" s="4"/>
      <c r="O45" s="4"/>
      <c r="P45" s="4"/>
      <c r="Q45" s="4"/>
      <c r="R45" s="4"/>
      <c r="S45" s="4"/>
    </row>
    <row r="46" spans="1:19" ht="12.75">
      <c r="A46" s="8" t="s">
        <v>200</v>
      </c>
      <c r="B46" s="10"/>
      <c r="C46" s="189">
        <f>C45+C15</f>
        <v>16871804</v>
      </c>
      <c r="D46" s="189">
        <f>D45+D15</f>
        <v>13801053</v>
      </c>
      <c r="E46" s="189">
        <f>E45+E15</f>
        <v>13906787</v>
      </c>
      <c r="F46" s="189">
        <f aca="true" t="shared" si="7" ref="F46:K46">F45+F15</f>
        <v>13416</v>
      </c>
      <c r="G46" s="189">
        <f>G45+G15</f>
        <v>-92497</v>
      </c>
      <c r="H46" s="189">
        <f t="shared" si="7"/>
        <v>0</v>
      </c>
      <c r="I46" s="189">
        <f>I45+I15</f>
        <v>16858388</v>
      </c>
      <c r="J46" s="189">
        <f t="shared" si="7"/>
        <v>13893550</v>
      </c>
      <c r="K46" s="189">
        <f t="shared" si="7"/>
        <v>13906787</v>
      </c>
      <c r="N46" s="4"/>
      <c r="O46" s="4"/>
      <c r="P46" s="4"/>
      <c r="Q46" s="4"/>
      <c r="R46" s="4"/>
      <c r="S46" s="4"/>
    </row>
    <row r="47" spans="1:19" ht="12.75">
      <c r="A47" s="3" t="s">
        <v>305</v>
      </c>
      <c r="B47" s="9" t="s">
        <v>201</v>
      </c>
      <c r="C47" s="188">
        <f>F47+I47</f>
        <v>6370526</v>
      </c>
      <c r="D47" s="11">
        <f>G47+J47</f>
        <v>6370526</v>
      </c>
      <c r="E47" s="11">
        <f>H47+K47</f>
        <v>6119085</v>
      </c>
      <c r="F47" s="3">
        <v>6370526</v>
      </c>
      <c r="G47" s="3">
        <v>6370526</v>
      </c>
      <c r="H47" s="83">
        <v>6119085</v>
      </c>
      <c r="I47" s="3"/>
      <c r="J47" s="3"/>
      <c r="K47" s="3"/>
      <c r="N47" s="4"/>
      <c r="O47" s="4"/>
      <c r="P47" s="4"/>
      <c r="Q47" s="4"/>
      <c r="R47" s="4"/>
      <c r="S47" s="4"/>
    </row>
    <row r="48" spans="1:19" ht="12.75">
      <c r="A48" s="3" t="s">
        <v>306</v>
      </c>
      <c r="B48" s="9" t="s">
        <v>206</v>
      </c>
      <c r="C48" s="188">
        <f aca="true" t="shared" si="8" ref="C48:C78">F48+I48</f>
        <v>321400</v>
      </c>
      <c r="D48" s="11">
        <f aca="true" t="shared" si="9" ref="D48:D59">G48+J48</f>
        <v>321400</v>
      </c>
      <c r="E48" s="11">
        <f aca="true" t="shared" si="10" ref="E48:E59">H48+K48</f>
        <v>321400</v>
      </c>
      <c r="F48" s="3"/>
      <c r="G48" s="3"/>
      <c r="H48" s="3"/>
      <c r="I48" s="3">
        <v>321400</v>
      </c>
      <c r="J48" s="3">
        <v>321400</v>
      </c>
      <c r="K48" s="83">
        <v>321400</v>
      </c>
      <c r="N48" s="4"/>
      <c r="O48" s="4"/>
      <c r="P48" s="4"/>
      <c r="Q48" s="4"/>
      <c r="R48" s="4"/>
      <c r="S48" s="4"/>
    </row>
    <row r="49" spans="1:19" ht="12.75">
      <c r="A49" s="3" t="s">
        <v>223</v>
      </c>
      <c r="B49" s="9" t="s">
        <v>208</v>
      </c>
      <c r="C49" s="188">
        <f t="shared" si="8"/>
        <v>448600</v>
      </c>
      <c r="D49" s="11">
        <f t="shared" si="9"/>
        <v>446475</v>
      </c>
      <c r="E49" s="11">
        <f t="shared" si="10"/>
        <v>537300</v>
      </c>
      <c r="F49" s="3"/>
      <c r="G49" s="3"/>
      <c r="H49" s="3"/>
      <c r="I49" s="3">
        <v>448600</v>
      </c>
      <c r="J49" s="3">
        <v>446475</v>
      </c>
      <c r="K49" s="83">
        <v>537300</v>
      </c>
      <c r="N49" s="4"/>
      <c r="O49" s="4"/>
      <c r="P49" s="4"/>
      <c r="Q49" s="4"/>
      <c r="R49" s="4"/>
      <c r="S49" s="4"/>
    </row>
    <row r="50" spans="1:19" ht="12.75">
      <c r="A50" s="3" t="s">
        <v>243</v>
      </c>
      <c r="B50" s="9" t="s">
        <v>244</v>
      </c>
      <c r="C50" s="188">
        <f t="shared" si="8"/>
        <v>0</v>
      </c>
      <c r="D50" s="11">
        <f t="shared" si="9"/>
        <v>0</v>
      </c>
      <c r="E50" s="11">
        <f t="shared" si="10"/>
        <v>0</v>
      </c>
      <c r="F50" s="3"/>
      <c r="G50" s="3"/>
      <c r="H50" s="3"/>
      <c r="I50" s="3"/>
      <c r="J50" s="3"/>
      <c r="K50" s="83"/>
      <c r="N50" s="4"/>
      <c r="O50" s="4"/>
      <c r="P50" s="4"/>
      <c r="Q50" s="4"/>
      <c r="R50" s="4"/>
      <c r="S50" s="4"/>
    </row>
    <row r="51" spans="1:19" ht="12.75">
      <c r="A51" s="3" t="s">
        <v>243</v>
      </c>
      <c r="B51" s="9" t="s">
        <v>320</v>
      </c>
      <c r="C51" s="188">
        <f t="shared" si="8"/>
        <v>253756</v>
      </c>
      <c r="D51" s="11">
        <f t="shared" si="9"/>
        <v>253756</v>
      </c>
      <c r="E51" s="11">
        <f t="shared" si="10"/>
        <v>0</v>
      </c>
      <c r="F51" s="3">
        <v>253756</v>
      </c>
      <c r="G51" s="3">
        <v>253756</v>
      </c>
      <c r="H51" s="3"/>
      <c r="I51" s="3"/>
      <c r="J51" s="3"/>
      <c r="K51" s="83"/>
      <c r="N51" s="4"/>
      <c r="O51" s="4"/>
      <c r="P51" s="4"/>
      <c r="Q51" s="4"/>
      <c r="R51" s="4"/>
      <c r="S51" s="4"/>
    </row>
    <row r="52" spans="1:19" ht="12.75" hidden="1">
      <c r="A52" s="3" t="s">
        <v>301</v>
      </c>
      <c r="B52" s="9" t="s">
        <v>222</v>
      </c>
      <c r="C52" s="188">
        <f t="shared" si="8"/>
        <v>0</v>
      </c>
      <c r="D52" s="11">
        <f t="shared" si="9"/>
        <v>0</v>
      </c>
      <c r="E52" s="11">
        <f t="shared" si="10"/>
        <v>0</v>
      </c>
      <c r="F52" s="3"/>
      <c r="G52" s="3"/>
      <c r="H52" s="3"/>
      <c r="I52" s="3"/>
      <c r="J52" s="3"/>
      <c r="K52" s="83"/>
      <c r="N52" s="4"/>
      <c r="O52" s="4"/>
      <c r="P52" s="4"/>
      <c r="Q52" s="4"/>
      <c r="R52" s="4"/>
      <c r="S52" s="4"/>
    </row>
    <row r="53" spans="1:19" ht="12.75">
      <c r="A53" s="3" t="s">
        <v>202</v>
      </c>
      <c r="B53" s="9" t="s">
        <v>203</v>
      </c>
      <c r="C53" s="188">
        <f t="shared" si="8"/>
        <v>0</v>
      </c>
      <c r="D53" s="11">
        <f t="shared" si="9"/>
        <v>-5538</v>
      </c>
      <c r="E53" s="11">
        <f t="shared" si="10"/>
        <v>0</v>
      </c>
      <c r="F53" s="3"/>
      <c r="G53" s="3">
        <v>-5538</v>
      </c>
      <c r="H53" s="3"/>
      <c r="I53" s="3"/>
      <c r="J53" s="3"/>
      <c r="K53" s="83"/>
      <c r="N53" s="4"/>
      <c r="O53" s="4"/>
      <c r="P53" s="4"/>
      <c r="Q53" s="4"/>
      <c r="R53" s="4"/>
      <c r="S53" s="4"/>
    </row>
    <row r="54" spans="1:19" ht="12.75">
      <c r="A54" s="3" t="s">
        <v>234</v>
      </c>
      <c r="B54" s="9" t="s">
        <v>161</v>
      </c>
      <c r="C54" s="188">
        <f t="shared" si="8"/>
        <v>170677</v>
      </c>
      <c r="D54" s="11">
        <f t="shared" si="9"/>
        <v>163346</v>
      </c>
      <c r="E54" s="11">
        <f t="shared" si="10"/>
        <v>0</v>
      </c>
      <c r="F54" s="3">
        <v>45836</v>
      </c>
      <c r="G54" s="3">
        <v>45836</v>
      </c>
      <c r="H54" s="3"/>
      <c r="I54" s="3">
        <v>124841</v>
      </c>
      <c r="J54" s="3">
        <v>117510</v>
      </c>
      <c r="K54" s="83"/>
      <c r="N54" s="4"/>
      <c r="O54" s="4"/>
      <c r="P54" s="4"/>
      <c r="Q54" s="4"/>
      <c r="R54" s="4"/>
      <c r="S54" s="4"/>
    </row>
    <row r="55" spans="1:19" ht="12.75">
      <c r="A55" s="3" t="s">
        <v>247</v>
      </c>
      <c r="B55" s="9" t="s">
        <v>233</v>
      </c>
      <c r="C55" s="188">
        <f t="shared" si="8"/>
        <v>-638</v>
      </c>
      <c r="D55" s="11">
        <f t="shared" si="9"/>
        <v>-638</v>
      </c>
      <c r="E55" s="11">
        <f t="shared" si="10"/>
        <v>0</v>
      </c>
      <c r="F55" s="3"/>
      <c r="G55" s="3"/>
      <c r="H55" s="3"/>
      <c r="I55" s="3">
        <v>-638</v>
      </c>
      <c r="J55" s="3">
        <v>-638</v>
      </c>
      <c r="K55" s="83"/>
      <c r="N55" s="4"/>
      <c r="O55" s="4"/>
      <c r="P55" s="4"/>
      <c r="Q55" s="4"/>
      <c r="R55" s="4"/>
      <c r="S55" s="4"/>
    </row>
    <row r="56" spans="1:19" ht="12.75">
      <c r="A56" s="3" t="s">
        <v>207</v>
      </c>
      <c r="B56" s="9" t="s">
        <v>204</v>
      </c>
      <c r="C56" s="188">
        <f t="shared" si="8"/>
        <v>41124</v>
      </c>
      <c r="D56" s="11">
        <f t="shared" si="9"/>
        <v>41124</v>
      </c>
      <c r="E56" s="11">
        <f t="shared" si="10"/>
        <v>0</v>
      </c>
      <c r="F56" s="3">
        <v>41124</v>
      </c>
      <c r="G56" s="3">
        <v>41124</v>
      </c>
      <c r="H56" s="3"/>
      <c r="I56" s="3"/>
      <c r="J56" s="3"/>
      <c r="K56" s="83"/>
      <c r="N56" s="4"/>
      <c r="O56" s="4"/>
      <c r="P56" s="4"/>
      <c r="Q56" s="4"/>
      <c r="R56" s="4"/>
      <c r="S56" s="4"/>
    </row>
    <row r="57" spans="1:19" ht="12.75">
      <c r="A57" s="20" t="s">
        <v>236</v>
      </c>
      <c r="B57" s="9" t="s">
        <v>156</v>
      </c>
      <c r="C57" s="188">
        <f t="shared" si="8"/>
        <v>0</v>
      </c>
      <c r="D57" s="11">
        <f t="shared" si="9"/>
        <v>240081</v>
      </c>
      <c r="E57" s="11">
        <f t="shared" si="10"/>
        <v>0</v>
      </c>
      <c r="F57" s="3"/>
      <c r="G57" s="3"/>
      <c r="H57" s="3"/>
      <c r="I57" s="3"/>
      <c r="J57" s="3">
        <v>240081</v>
      </c>
      <c r="K57" s="280"/>
      <c r="N57" s="4"/>
      <c r="O57" s="4"/>
      <c r="P57" s="4"/>
      <c r="Q57" s="4"/>
      <c r="R57" s="4"/>
      <c r="S57" s="4"/>
    </row>
    <row r="58" spans="1:19" ht="12.75">
      <c r="A58" s="20" t="s">
        <v>237</v>
      </c>
      <c r="B58" s="9" t="s">
        <v>157</v>
      </c>
      <c r="C58" s="188">
        <f t="shared" si="8"/>
        <v>-247032</v>
      </c>
      <c r="D58" s="11">
        <f t="shared" si="9"/>
        <v>-845367</v>
      </c>
      <c r="E58" s="11">
        <f t="shared" si="10"/>
        <v>-1265841</v>
      </c>
      <c r="F58" s="3"/>
      <c r="G58" s="3"/>
      <c r="H58" s="3"/>
      <c r="I58" s="3">
        <v>-247032</v>
      </c>
      <c r="J58" s="3">
        <v>-845367</v>
      </c>
      <c r="K58" s="83">
        <v>-1265841</v>
      </c>
      <c r="N58" s="4"/>
      <c r="O58" s="4"/>
      <c r="P58" s="4"/>
      <c r="Q58" s="4"/>
      <c r="R58" s="4"/>
      <c r="S58" s="4"/>
    </row>
    <row r="59" spans="1:19" ht="12.75">
      <c r="A59" s="3" t="s">
        <v>238</v>
      </c>
      <c r="B59" s="9" t="s">
        <v>242</v>
      </c>
      <c r="C59" s="188">
        <f t="shared" si="8"/>
        <v>9800</v>
      </c>
      <c r="D59" s="11">
        <f t="shared" si="9"/>
        <v>9800</v>
      </c>
      <c r="E59" s="11">
        <f t="shared" si="10"/>
        <v>0</v>
      </c>
      <c r="F59" s="3"/>
      <c r="G59" s="3"/>
      <c r="H59" s="3"/>
      <c r="I59" s="3">
        <v>9800</v>
      </c>
      <c r="J59" s="3">
        <v>9800</v>
      </c>
      <c r="K59" s="83"/>
      <c r="N59" s="4"/>
      <c r="O59" s="4"/>
      <c r="P59" s="4"/>
      <c r="Q59" s="4"/>
      <c r="R59" s="4"/>
      <c r="S59" s="4"/>
    </row>
    <row r="60" spans="1:19" ht="12.75">
      <c r="A60" s="3" t="s">
        <v>675</v>
      </c>
      <c r="B60" s="9" t="s">
        <v>674</v>
      </c>
      <c r="C60" s="188">
        <f>F60+I60</f>
        <v>0</v>
      </c>
      <c r="D60" s="11">
        <f>G60+J60</f>
        <v>0</v>
      </c>
      <c r="E60" s="11">
        <f>H60+K60</f>
        <v>0</v>
      </c>
      <c r="F60" s="3"/>
      <c r="G60" s="3"/>
      <c r="H60" s="3"/>
      <c r="I60" s="3"/>
      <c r="J60" s="3"/>
      <c r="K60" s="83"/>
      <c r="N60" s="4"/>
      <c r="O60" s="4"/>
      <c r="P60" s="4"/>
      <c r="Q60" s="4"/>
      <c r="R60" s="4"/>
      <c r="S60" s="4"/>
    </row>
    <row r="61" spans="1:19" ht="12.75">
      <c r="A61" s="3" t="s">
        <v>138</v>
      </c>
      <c r="B61" s="9" t="s">
        <v>136</v>
      </c>
      <c r="C61" s="188">
        <f t="shared" si="8"/>
        <v>0</v>
      </c>
      <c r="D61" s="11">
        <f>J61</f>
        <v>-15000</v>
      </c>
      <c r="E61" s="11">
        <f>K61</f>
        <v>0</v>
      </c>
      <c r="F61" s="3"/>
      <c r="G61" s="3"/>
      <c r="H61" s="3"/>
      <c r="I61" s="3"/>
      <c r="J61" s="3">
        <v>-15000</v>
      </c>
      <c r="K61" s="83"/>
      <c r="N61" s="4"/>
      <c r="O61" s="4"/>
      <c r="P61" s="4"/>
      <c r="Q61" s="4"/>
      <c r="R61" s="4"/>
      <c r="S61" s="4"/>
    </row>
    <row r="62" spans="1:19" ht="12.75">
      <c r="A62" s="3" t="s">
        <v>139</v>
      </c>
      <c r="B62" s="9" t="s">
        <v>137</v>
      </c>
      <c r="C62" s="188">
        <f aca="true" t="shared" si="11" ref="C62:E63">F62+I62</f>
        <v>0</v>
      </c>
      <c r="D62" s="188">
        <f t="shared" si="11"/>
        <v>15000</v>
      </c>
      <c r="E62" s="188">
        <f t="shared" si="11"/>
        <v>0</v>
      </c>
      <c r="F62" s="3"/>
      <c r="G62" s="3"/>
      <c r="H62" s="3"/>
      <c r="I62" s="3"/>
      <c r="J62" s="3">
        <v>15000</v>
      </c>
      <c r="K62" s="83"/>
      <c r="N62" s="4"/>
      <c r="O62" s="4"/>
      <c r="P62" s="4"/>
      <c r="Q62" s="4"/>
      <c r="R62" s="4"/>
      <c r="S62" s="4"/>
    </row>
    <row r="63" spans="1:19" ht="12.75">
      <c r="A63" s="3" t="s">
        <v>143</v>
      </c>
      <c r="B63" s="9" t="s">
        <v>575</v>
      </c>
      <c r="C63" s="188">
        <f t="shared" si="11"/>
        <v>4052239</v>
      </c>
      <c r="D63" s="188">
        <f t="shared" si="11"/>
        <v>3718802</v>
      </c>
      <c r="E63" s="188">
        <f t="shared" si="11"/>
        <v>881331</v>
      </c>
      <c r="F63" s="3"/>
      <c r="G63" s="3"/>
      <c r="H63" s="3"/>
      <c r="I63" s="3">
        <v>4052239</v>
      </c>
      <c r="J63" s="3">
        <v>3718802</v>
      </c>
      <c r="K63" s="83">
        <v>881331</v>
      </c>
      <c r="N63" s="4"/>
      <c r="O63" s="4"/>
      <c r="P63" s="4"/>
      <c r="Q63" s="4"/>
      <c r="R63" s="4"/>
      <c r="S63" s="4"/>
    </row>
    <row r="64" spans="1:19" ht="12.75">
      <c r="A64" s="3" t="s">
        <v>44</v>
      </c>
      <c r="B64" s="9" t="s">
        <v>43</v>
      </c>
      <c r="C64" s="188">
        <f t="shared" si="8"/>
        <v>0</v>
      </c>
      <c r="D64" s="11">
        <f aca="true" t="shared" si="12" ref="D64:D73">J64</f>
        <v>-48415</v>
      </c>
      <c r="E64" s="11">
        <f>H64+K64</f>
        <v>-48415</v>
      </c>
      <c r="F64" s="3"/>
      <c r="G64" s="3"/>
      <c r="H64" s="3"/>
      <c r="I64" s="3"/>
      <c r="J64" s="3">
        <v>-48415</v>
      </c>
      <c r="K64" s="83">
        <v>-48415</v>
      </c>
      <c r="N64" s="4"/>
      <c r="O64" s="4"/>
      <c r="P64" s="4"/>
      <c r="Q64" s="4"/>
      <c r="R64" s="4"/>
      <c r="S64" s="4"/>
    </row>
    <row r="65" spans="1:19" ht="12.75">
      <c r="A65" s="3" t="s">
        <v>352</v>
      </c>
      <c r="B65" s="9" t="s">
        <v>350</v>
      </c>
      <c r="C65" s="188">
        <f t="shared" si="8"/>
        <v>0</v>
      </c>
      <c r="D65" s="11">
        <f t="shared" si="12"/>
        <v>0</v>
      </c>
      <c r="E65" s="11">
        <f aca="true" t="shared" si="13" ref="E65:E73">K65</f>
        <v>0</v>
      </c>
      <c r="F65" s="3"/>
      <c r="G65" s="3"/>
      <c r="H65" s="3"/>
      <c r="I65" s="3"/>
      <c r="J65" s="3"/>
      <c r="K65" s="83"/>
      <c r="N65" s="4"/>
      <c r="O65" s="4"/>
      <c r="P65" s="4"/>
      <c r="Q65" s="4"/>
      <c r="R65" s="4"/>
      <c r="S65" s="4"/>
    </row>
    <row r="66" spans="1:19" ht="12.75">
      <c r="A66" s="3" t="s">
        <v>353</v>
      </c>
      <c r="B66" s="9" t="s">
        <v>351</v>
      </c>
      <c r="C66" s="188">
        <f t="shared" si="8"/>
        <v>-689000</v>
      </c>
      <c r="D66" s="11">
        <f t="shared" si="12"/>
        <v>-689000</v>
      </c>
      <c r="E66" s="11">
        <f t="shared" si="13"/>
        <v>0</v>
      </c>
      <c r="F66" s="3"/>
      <c r="G66" s="3"/>
      <c r="H66" s="3"/>
      <c r="I66" s="3">
        <v>-689000</v>
      </c>
      <c r="J66" s="83">
        <v>-689000</v>
      </c>
      <c r="K66" s="83"/>
      <c r="N66" s="4"/>
      <c r="O66" s="4"/>
      <c r="P66" s="4"/>
      <c r="Q66" s="4"/>
      <c r="R66" s="4"/>
      <c r="S66" s="4"/>
    </row>
    <row r="67" spans="1:19" ht="12.75">
      <c r="A67" s="3" t="s">
        <v>357</v>
      </c>
      <c r="B67" s="9" t="s">
        <v>354</v>
      </c>
      <c r="C67" s="188">
        <f t="shared" si="8"/>
        <v>0</v>
      </c>
      <c r="D67" s="11">
        <f t="shared" si="12"/>
        <v>0</v>
      </c>
      <c r="E67" s="11">
        <f t="shared" si="13"/>
        <v>0</v>
      </c>
      <c r="F67" s="3"/>
      <c r="G67" s="3"/>
      <c r="H67" s="3"/>
      <c r="I67" s="3"/>
      <c r="J67" s="83"/>
      <c r="K67" s="83"/>
      <c r="N67" s="4"/>
      <c r="O67" s="4"/>
      <c r="P67" s="4"/>
      <c r="Q67" s="4"/>
      <c r="R67" s="4"/>
      <c r="S67" s="4"/>
    </row>
    <row r="68" spans="1:19" ht="12.75">
      <c r="A68" s="3" t="s">
        <v>610</v>
      </c>
      <c r="B68" s="9" t="s">
        <v>358</v>
      </c>
      <c r="C68" s="11">
        <f>I68</f>
        <v>-1536444</v>
      </c>
      <c r="D68" s="11">
        <f t="shared" si="12"/>
        <v>-1323705</v>
      </c>
      <c r="E68" s="11">
        <f>K68</f>
        <v>-1630995</v>
      </c>
      <c r="F68" s="3"/>
      <c r="G68" s="3"/>
      <c r="H68" s="3"/>
      <c r="I68" s="3">
        <v>-1536444</v>
      </c>
      <c r="J68" s="83">
        <v>-1323705</v>
      </c>
      <c r="K68" s="83">
        <v>-1630995</v>
      </c>
      <c r="N68" s="4"/>
      <c r="O68" s="4"/>
      <c r="P68" s="4"/>
      <c r="Q68" s="4"/>
      <c r="R68" s="4"/>
      <c r="S68" s="4"/>
    </row>
    <row r="69" spans="1:19" ht="12.75">
      <c r="A69" s="3" t="s">
        <v>322</v>
      </c>
      <c r="B69" s="9" t="s">
        <v>45</v>
      </c>
      <c r="C69" s="188">
        <f t="shared" si="8"/>
        <v>-71960</v>
      </c>
      <c r="D69" s="11">
        <f t="shared" si="12"/>
        <v>-71958</v>
      </c>
      <c r="E69" s="11">
        <f t="shared" si="13"/>
        <v>-47972</v>
      </c>
      <c r="F69" s="3"/>
      <c r="G69" s="3"/>
      <c r="H69" s="3"/>
      <c r="I69" s="3">
        <v>-71960</v>
      </c>
      <c r="J69" s="83">
        <v>-71958</v>
      </c>
      <c r="K69" s="83">
        <v>-47972</v>
      </c>
      <c r="N69" s="4"/>
      <c r="O69" s="4"/>
      <c r="P69" s="4"/>
      <c r="Q69" s="4"/>
      <c r="R69" s="4"/>
      <c r="S69" s="4"/>
    </row>
    <row r="70" spans="1:19" ht="12.75">
      <c r="A70" s="3" t="s">
        <v>584</v>
      </c>
      <c r="B70" s="9" t="s">
        <v>582</v>
      </c>
      <c r="C70" s="188">
        <f t="shared" si="8"/>
        <v>1086670</v>
      </c>
      <c r="D70" s="11">
        <f t="shared" si="12"/>
        <v>1086670</v>
      </c>
      <c r="E70" s="11">
        <f t="shared" si="13"/>
        <v>0</v>
      </c>
      <c r="F70" s="3"/>
      <c r="G70" s="3"/>
      <c r="H70" s="3"/>
      <c r="I70" s="3">
        <v>1086670</v>
      </c>
      <c r="J70" s="83">
        <v>1086670</v>
      </c>
      <c r="K70" s="83"/>
      <c r="N70" s="4"/>
      <c r="O70" s="4"/>
      <c r="P70" s="4"/>
      <c r="Q70" s="4"/>
      <c r="R70" s="4"/>
      <c r="S70" s="4"/>
    </row>
    <row r="71" spans="1:19" ht="12.75">
      <c r="A71" s="3" t="s">
        <v>585</v>
      </c>
      <c r="B71" s="9" t="s">
        <v>583</v>
      </c>
      <c r="C71" s="188">
        <f t="shared" si="8"/>
        <v>-3708382</v>
      </c>
      <c r="D71" s="11">
        <f t="shared" si="12"/>
        <v>-4292069</v>
      </c>
      <c r="E71" s="11">
        <f>K71</f>
        <v>-387983</v>
      </c>
      <c r="F71" s="3"/>
      <c r="G71" s="3"/>
      <c r="H71" s="3"/>
      <c r="I71" s="3">
        <v>-3708382</v>
      </c>
      <c r="J71" s="83">
        <v>-4292069</v>
      </c>
      <c r="K71" s="83">
        <v>-387983</v>
      </c>
      <c r="N71" s="4"/>
      <c r="O71" s="4"/>
      <c r="P71" s="4"/>
      <c r="Q71" s="4"/>
      <c r="R71" s="4"/>
      <c r="S71" s="4"/>
    </row>
    <row r="72" spans="1:19" ht="12.75">
      <c r="A72" s="3" t="s">
        <v>47</v>
      </c>
      <c r="B72" s="9" t="s">
        <v>46</v>
      </c>
      <c r="C72" s="188">
        <f t="shared" si="8"/>
        <v>0</v>
      </c>
      <c r="D72" s="11">
        <f t="shared" si="12"/>
        <v>0</v>
      </c>
      <c r="E72" s="11">
        <f t="shared" si="13"/>
        <v>0</v>
      </c>
      <c r="F72" s="3"/>
      <c r="G72" s="3"/>
      <c r="H72" s="3"/>
      <c r="I72" s="3"/>
      <c r="J72" s="83"/>
      <c r="K72" s="83"/>
      <c r="N72" s="4"/>
      <c r="O72" s="4"/>
      <c r="P72" s="4"/>
      <c r="Q72" s="4"/>
      <c r="R72" s="4"/>
      <c r="S72" s="4"/>
    </row>
    <row r="73" spans="1:19" ht="12.75">
      <c r="A73" s="3" t="s">
        <v>49</v>
      </c>
      <c r="B73" s="9" t="s">
        <v>48</v>
      </c>
      <c r="C73" s="188">
        <f t="shared" si="8"/>
        <v>-366163</v>
      </c>
      <c r="D73" s="11">
        <f t="shared" si="12"/>
        <v>-366163</v>
      </c>
      <c r="E73" s="11">
        <f t="shared" si="13"/>
        <v>0</v>
      </c>
      <c r="F73" s="3"/>
      <c r="G73" s="3"/>
      <c r="H73" s="3"/>
      <c r="I73" s="3">
        <v>-366163</v>
      </c>
      <c r="J73" s="83">
        <v>-366163</v>
      </c>
      <c r="K73" s="83"/>
      <c r="N73" s="4"/>
      <c r="O73" s="4"/>
      <c r="P73" s="4"/>
      <c r="Q73" s="4"/>
      <c r="R73" s="4"/>
      <c r="S73" s="4"/>
    </row>
    <row r="74" spans="1:19" ht="12.75">
      <c r="A74" s="3" t="s">
        <v>11</v>
      </c>
      <c r="B74" s="9" t="s">
        <v>287</v>
      </c>
      <c r="C74" s="188">
        <f>F74+I74</f>
        <v>0</v>
      </c>
      <c r="D74" s="11">
        <f>J74</f>
        <v>0</v>
      </c>
      <c r="E74" s="11">
        <f>K74</f>
        <v>5000000</v>
      </c>
      <c r="F74" s="3"/>
      <c r="G74" s="3"/>
      <c r="H74" s="3"/>
      <c r="I74" s="3"/>
      <c r="J74" s="83"/>
      <c r="K74" s="83">
        <v>5000000</v>
      </c>
      <c r="L74" s="1" t="s">
        <v>12</v>
      </c>
      <c r="N74" s="4"/>
      <c r="O74" s="4"/>
      <c r="P74" s="4"/>
      <c r="Q74" s="4"/>
      <c r="R74" s="4"/>
      <c r="S74" s="4"/>
    </row>
    <row r="75" spans="1:19" ht="12.75">
      <c r="A75" s="3" t="s">
        <v>278</v>
      </c>
      <c r="B75" s="9" t="s">
        <v>279</v>
      </c>
      <c r="C75" s="188">
        <f t="shared" si="8"/>
        <v>0</v>
      </c>
      <c r="D75" s="11">
        <f aca="true" t="shared" si="14" ref="D75:E78">G75+J75</f>
        <v>350</v>
      </c>
      <c r="E75" s="11">
        <f t="shared" si="14"/>
        <v>0</v>
      </c>
      <c r="F75" s="3"/>
      <c r="G75" s="3">
        <v>350</v>
      </c>
      <c r="H75" s="3"/>
      <c r="I75" s="3"/>
      <c r="J75" s="3"/>
      <c r="K75" s="83"/>
      <c r="N75" s="4"/>
      <c r="O75" s="4"/>
      <c r="P75" s="4"/>
      <c r="Q75" s="4"/>
      <c r="R75" s="4"/>
      <c r="S75" s="4"/>
    </row>
    <row r="76" spans="1:19" ht="12.75">
      <c r="A76" s="3" t="s">
        <v>302</v>
      </c>
      <c r="B76" s="9" t="s">
        <v>158</v>
      </c>
      <c r="C76" s="188">
        <f t="shared" si="8"/>
        <v>165408</v>
      </c>
      <c r="D76" s="11">
        <f t="shared" si="14"/>
        <v>165408</v>
      </c>
      <c r="E76" s="11">
        <f t="shared" si="14"/>
        <v>306103</v>
      </c>
      <c r="F76" s="3">
        <v>165036</v>
      </c>
      <c r="G76" s="3">
        <v>165036</v>
      </c>
      <c r="H76" s="83">
        <v>219842</v>
      </c>
      <c r="I76" s="3">
        <v>372</v>
      </c>
      <c r="J76" s="3">
        <v>372</v>
      </c>
      <c r="K76" s="83">
        <v>86261</v>
      </c>
      <c r="N76" s="4"/>
      <c r="O76" s="4"/>
      <c r="P76" s="4"/>
      <c r="Q76" s="4"/>
      <c r="R76" s="4"/>
      <c r="S76" s="4"/>
    </row>
    <row r="77" spans="1:19" ht="12.75">
      <c r="A77" s="3" t="s">
        <v>303</v>
      </c>
      <c r="B77" s="9" t="s">
        <v>159</v>
      </c>
      <c r="C77" s="188">
        <f t="shared" si="8"/>
        <v>0</v>
      </c>
      <c r="D77" s="11">
        <f t="shared" si="14"/>
        <v>-306103</v>
      </c>
      <c r="E77" s="11">
        <f t="shared" si="14"/>
        <v>0</v>
      </c>
      <c r="F77" s="3"/>
      <c r="G77" s="3">
        <v>-219842</v>
      </c>
      <c r="H77" s="83"/>
      <c r="I77" s="3"/>
      <c r="J77" s="3">
        <v>-86261</v>
      </c>
      <c r="K77" s="83"/>
      <c r="N77" s="4"/>
      <c r="O77" s="4"/>
      <c r="P77" s="4"/>
      <c r="Q77" s="4"/>
      <c r="R77" s="4"/>
      <c r="S77" s="4"/>
    </row>
    <row r="78" spans="1:19" ht="12.75">
      <c r="A78" s="3" t="s">
        <v>355</v>
      </c>
      <c r="B78" s="9" t="s">
        <v>321</v>
      </c>
      <c r="C78" s="188">
        <f t="shared" si="8"/>
        <v>-300000</v>
      </c>
      <c r="D78" s="11">
        <f t="shared" si="14"/>
        <v>0</v>
      </c>
      <c r="E78" s="11">
        <f t="shared" si="14"/>
        <v>-300000</v>
      </c>
      <c r="F78" s="3">
        <v>885514</v>
      </c>
      <c r="G78" s="26">
        <v>126424</v>
      </c>
      <c r="H78" s="83">
        <v>759090</v>
      </c>
      <c r="I78" s="3">
        <v>-1185514</v>
      </c>
      <c r="J78" s="3">
        <v>-126424</v>
      </c>
      <c r="K78" s="83">
        <v>-1059090</v>
      </c>
      <c r="N78" s="4"/>
      <c r="O78" s="4"/>
      <c r="P78" s="4"/>
      <c r="Q78" s="4"/>
      <c r="R78" s="4"/>
      <c r="S78" s="4"/>
    </row>
    <row r="79" spans="1:19" ht="12.75">
      <c r="A79" s="3"/>
      <c r="B79" s="59"/>
      <c r="C79" s="188"/>
      <c r="D79" s="60"/>
      <c r="E79" s="60"/>
      <c r="F79" s="58"/>
      <c r="G79" s="61"/>
      <c r="H79" s="58"/>
      <c r="I79" s="58"/>
      <c r="J79" s="58"/>
      <c r="K79" s="58"/>
      <c r="N79" s="4"/>
      <c r="O79" s="4"/>
      <c r="P79" s="4"/>
      <c r="Q79" s="4"/>
      <c r="R79" s="4"/>
      <c r="S79" s="4"/>
    </row>
    <row r="80" spans="1:19" ht="13.5" thickBot="1">
      <c r="A80" s="42"/>
      <c r="B80" s="43"/>
      <c r="C80" s="190">
        <f>SUM(C47:C79)</f>
        <v>6000581</v>
      </c>
      <c r="D80" s="42">
        <f>SUM(D47:D79)</f>
        <v>4868782</v>
      </c>
      <c r="E80" s="42">
        <f>SUM(E47:E78)</f>
        <v>9484013</v>
      </c>
      <c r="F80" s="42">
        <f>SUM(F47:F78)</f>
        <v>7761792</v>
      </c>
      <c r="G80" s="42">
        <f>SUM(G47:G79)</f>
        <v>6777672</v>
      </c>
      <c r="H80" s="42">
        <f>SUM(H47:H78)</f>
        <v>7098017</v>
      </c>
      <c r="I80" s="42">
        <f>SUM(I47:I78)</f>
        <v>-1761211</v>
      </c>
      <c r="J80" s="42">
        <f>SUM(J47:J79)</f>
        <v>-1908890</v>
      </c>
      <c r="K80" s="42">
        <f>SUM(K47:K79)</f>
        <v>2385996</v>
      </c>
      <c r="N80" s="4"/>
      <c r="O80" s="4"/>
      <c r="P80" s="4"/>
      <c r="Q80" s="4"/>
      <c r="R80" s="4"/>
      <c r="S80" s="4"/>
    </row>
    <row r="81" spans="1:11" ht="13.5" thickBot="1">
      <c r="A81" s="27" t="s">
        <v>220</v>
      </c>
      <c r="B81" s="35"/>
      <c r="C81" s="35">
        <f>C46+C80</f>
        <v>22872385</v>
      </c>
      <c r="D81" s="35">
        <f>D46+D80</f>
        <v>18669835</v>
      </c>
      <c r="E81" s="35">
        <f>E46+E80</f>
        <v>23390800</v>
      </c>
      <c r="F81" s="140">
        <f>F46+F80</f>
        <v>7775208</v>
      </c>
      <c r="G81" s="35">
        <f>G46+G80</f>
        <v>6685175</v>
      </c>
      <c r="H81" s="140">
        <f>H80</f>
        <v>7098017</v>
      </c>
      <c r="I81" s="44">
        <f>I46+I80</f>
        <v>15097177</v>
      </c>
      <c r="J81" s="35">
        <f>J46+J80</f>
        <v>11984660</v>
      </c>
      <c r="K81" s="44">
        <f>K46+K80</f>
        <v>16292783</v>
      </c>
    </row>
    <row r="82" spans="1:11" ht="12.75">
      <c r="A82" s="4"/>
      <c r="B82" s="4"/>
      <c r="C82" s="4"/>
      <c r="D82" s="30"/>
      <c r="E82" s="139"/>
      <c r="F82" s="30"/>
      <c r="G82" s="57"/>
      <c r="H82" s="139"/>
      <c r="I82" s="30"/>
      <c r="J82" s="30"/>
      <c r="K82" s="139"/>
    </row>
    <row r="83" ht="12.75">
      <c r="G83" s="2"/>
    </row>
    <row r="84" spans="5:7" ht="12.75">
      <c r="E84" s="2"/>
      <c r="F84" s="2"/>
      <c r="G84" s="2"/>
    </row>
    <row r="85" spans="1:5" s="144" customFormat="1" ht="11.25">
      <c r="A85" s="144" t="s">
        <v>580</v>
      </c>
      <c r="E85" s="144" t="s">
        <v>54</v>
      </c>
    </row>
    <row r="86" spans="1:6" s="144" customFormat="1" ht="11.25">
      <c r="A86" s="144" t="s">
        <v>577</v>
      </c>
      <c r="F86" s="144" t="s">
        <v>55</v>
      </c>
    </row>
    <row r="87" spans="4:9" ht="15">
      <c r="D87" s="5"/>
      <c r="E87" s="5"/>
      <c r="F87" s="5"/>
      <c r="G87" s="5"/>
      <c r="H87" s="5"/>
      <c r="I87" s="5"/>
    </row>
    <row r="88" spans="4:9" ht="15">
      <c r="D88" s="5"/>
      <c r="E88" s="5"/>
      <c r="F88" s="5"/>
      <c r="G88" s="17"/>
      <c r="H88" s="17"/>
      <c r="I88" s="17"/>
    </row>
    <row r="89" spans="4:9" ht="15">
      <c r="D89" s="5"/>
      <c r="E89" s="5"/>
      <c r="F89" s="5"/>
      <c r="G89" s="5"/>
      <c r="H89" s="5"/>
      <c r="I89" s="5"/>
    </row>
    <row r="98" spans="1:11" s="29" customFormat="1" ht="12.75">
      <c r="A98" s="30"/>
      <c r="B98" s="30"/>
      <c r="C98" s="30"/>
      <c r="D98" s="403"/>
      <c r="E98" s="403"/>
      <c r="F98" s="28"/>
      <c r="G98" s="403"/>
      <c r="H98" s="403"/>
      <c r="I98" s="403"/>
      <c r="J98" s="403"/>
      <c r="K98" s="403"/>
    </row>
    <row r="99" spans="2:11" s="29" customFormat="1" ht="12.75">
      <c r="B99" s="31"/>
      <c r="C99" s="31"/>
      <c r="K99" s="32"/>
    </row>
    <row r="100" spans="2:11" s="29" customFormat="1" ht="12.75">
      <c r="B100" s="31"/>
      <c r="C100" s="31"/>
      <c r="K100" s="32"/>
    </row>
    <row r="101" spans="2:11" s="29" customFormat="1" ht="12.75">
      <c r="B101" s="31"/>
      <c r="C101" s="31"/>
      <c r="K101" s="32"/>
    </row>
    <row r="102" spans="2:11" s="29" customFormat="1" ht="12.75">
      <c r="B102" s="31"/>
      <c r="C102" s="31"/>
      <c r="K102" s="32"/>
    </row>
    <row r="103" spans="2:11" s="29" customFormat="1" ht="12.75">
      <c r="B103" s="31"/>
      <c r="C103" s="31"/>
      <c r="K103" s="32"/>
    </row>
    <row r="104" spans="1:11" s="29" customFormat="1" ht="12.75">
      <c r="A104" s="33"/>
      <c r="B104" s="31"/>
      <c r="C104" s="31"/>
      <c r="K104" s="32"/>
    </row>
    <row r="105" spans="2:11" s="29" customFormat="1" ht="12.75">
      <c r="B105" s="31"/>
      <c r="C105" s="31"/>
      <c r="K105" s="32"/>
    </row>
    <row r="106" spans="2:11" s="29" customFormat="1" ht="12.75">
      <c r="B106" s="31"/>
      <c r="C106" s="31"/>
      <c r="K106" s="32"/>
    </row>
    <row r="107" spans="2:11" s="29" customFormat="1" ht="12.75">
      <c r="B107" s="31"/>
      <c r="C107" s="31"/>
      <c r="K107" s="32"/>
    </row>
    <row r="108" spans="2:11" s="29" customFormat="1" ht="12.75">
      <c r="B108" s="31"/>
      <c r="C108" s="31"/>
      <c r="K108" s="32"/>
    </row>
    <row r="109" spans="2:11" s="29" customFormat="1" ht="12.75">
      <c r="B109" s="31"/>
      <c r="C109" s="31"/>
      <c r="K109" s="32"/>
    </row>
    <row r="110" spans="2:11" s="29" customFormat="1" ht="12.75">
      <c r="B110" s="31"/>
      <c r="C110" s="31"/>
      <c r="K110" s="32"/>
    </row>
    <row r="111" spans="2:11" s="29" customFormat="1" ht="12.75">
      <c r="B111" s="31"/>
      <c r="C111" s="31"/>
      <c r="K111" s="32"/>
    </row>
    <row r="112" spans="2:11" s="29" customFormat="1" ht="12.75">
      <c r="B112" s="31"/>
      <c r="C112" s="31"/>
      <c r="K112" s="32"/>
    </row>
    <row r="113" spans="2:11" s="29" customFormat="1" ht="12.75">
      <c r="B113" s="31"/>
      <c r="C113" s="31"/>
      <c r="K113" s="32"/>
    </row>
    <row r="114" spans="2:11" s="29" customFormat="1" ht="12.75">
      <c r="B114" s="31"/>
      <c r="C114" s="31"/>
      <c r="K114" s="32"/>
    </row>
    <row r="115" spans="2:11" s="29" customFormat="1" ht="12.75">
      <c r="B115" s="31"/>
      <c r="C115" s="31"/>
      <c r="G115" s="32"/>
      <c r="H115" s="32"/>
      <c r="I115" s="32"/>
      <c r="K115" s="32"/>
    </row>
    <row r="116" spans="2:11" s="29" customFormat="1" ht="12.75">
      <c r="B116" s="31"/>
      <c r="C116" s="31"/>
      <c r="H116" s="32"/>
      <c r="I116" s="32"/>
      <c r="K116" s="32"/>
    </row>
    <row r="117" spans="2:11" s="29" customFormat="1" ht="12.75">
      <c r="B117" s="31"/>
      <c r="C117" s="31"/>
      <c r="H117" s="32"/>
      <c r="I117" s="32"/>
      <c r="K117" s="32"/>
    </row>
    <row r="118" spans="2:11" s="29" customFormat="1" ht="12.75">
      <c r="B118" s="31"/>
      <c r="C118" s="31"/>
      <c r="H118" s="32"/>
      <c r="I118" s="32"/>
      <c r="K118" s="32"/>
    </row>
    <row r="119" spans="2:11" s="29" customFormat="1" ht="12.75">
      <c r="B119" s="31"/>
      <c r="C119" s="31"/>
      <c r="H119" s="32"/>
      <c r="I119" s="32"/>
      <c r="K119" s="32"/>
    </row>
    <row r="120" spans="2:11" s="29" customFormat="1" ht="12.75">
      <c r="B120" s="31"/>
      <c r="C120" s="31"/>
      <c r="H120" s="32"/>
      <c r="I120" s="32"/>
      <c r="K120" s="32"/>
    </row>
    <row r="121" spans="2:11" s="29" customFormat="1" ht="12.75">
      <c r="B121" s="31"/>
      <c r="C121" s="31"/>
      <c r="H121" s="32"/>
      <c r="I121" s="32"/>
      <c r="K121" s="32"/>
    </row>
    <row r="122" spans="2:11" s="29" customFormat="1" ht="12.75">
      <c r="B122" s="31"/>
      <c r="C122" s="31"/>
      <c r="H122" s="32"/>
      <c r="I122" s="32"/>
      <c r="K122" s="32"/>
    </row>
    <row r="123" spans="2:11" s="29" customFormat="1" ht="12.75">
      <c r="B123" s="31"/>
      <c r="C123" s="31"/>
      <c r="H123" s="32"/>
      <c r="I123" s="32"/>
      <c r="K123" s="32"/>
    </row>
    <row r="124" spans="2:11" s="29" customFormat="1" ht="12.75">
      <c r="B124" s="31"/>
      <c r="C124" s="31"/>
      <c r="H124" s="32"/>
      <c r="I124" s="32"/>
      <c r="K124" s="32"/>
    </row>
    <row r="125" spans="2:11" s="29" customFormat="1" ht="12.75">
      <c r="B125" s="31"/>
      <c r="C125" s="31"/>
      <c r="H125" s="32"/>
      <c r="I125" s="32"/>
      <c r="K125" s="32"/>
    </row>
    <row r="126" spans="2:11" s="29" customFormat="1" ht="12.75">
      <c r="B126" s="31"/>
      <c r="C126" s="31"/>
      <c r="H126" s="32"/>
      <c r="I126" s="32"/>
      <c r="K126" s="32"/>
    </row>
    <row r="127" spans="2:11" s="29" customFormat="1" ht="12.75">
      <c r="B127" s="31"/>
      <c r="C127" s="31"/>
      <c r="H127" s="32"/>
      <c r="I127" s="32"/>
      <c r="K127" s="32"/>
    </row>
    <row r="128" spans="2:11" s="29" customFormat="1" ht="12.75">
      <c r="B128" s="31"/>
      <c r="C128" s="31"/>
      <c r="H128" s="32"/>
      <c r="I128" s="32"/>
      <c r="K128" s="32"/>
    </row>
    <row r="129" spans="2:11" s="29" customFormat="1" ht="12.75">
      <c r="B129" s="31"/>
      <c r="C129" s="31"/>
      <c r="H129" s="32"/>
      <c r="I129" s="32"/>
      <c r="K129" s="32"/>
    </row>
    <row r="130" spans="2:11" s="29" customFormat="1" ht="12.75">
      <c r="B130" s="31"/>
      <c r="C130" s="31"/>
      <c r="H130" s="32"/>
      <c r="I130" s="32"/>
      <c r="K130" s="32"/>
    </row>
    <row r="131" spans="2:11" s="29" customFormat="1" ht="12.75">
      <c r="B131" s="31"/>
      <c r="C131" s="31"/>
      <c r="H131" s="32"/>
      <c r="I131" s="32"/>
      <c r="K131" s="32"/>
    </row>
    <row r="132" spans="2:11" s="29" customFormat="1" ht="12.75">
      <c r="B132" s="31"/>
      <c r="C132" s="31"/>
      <c r="H132" s="32"/>
      <c r="I132" s="32"/>
      <c r="K132" s="32"/>
    </row>
    <row r="133" spans="2:11" s="29" customFormat="1" ht="12.75">
      <c r="B133" s="31"/>
      <c r="C133" s="31"/>
      <c r="H133" s="32"/>
      <c r="I133" s="32"/>
      <c r="K133" s="32"/>
    </row>
    <row r="134" spans="2:11" s="29" customFormat="1" ht="12.75">
      <c r="B134" s="31"/>
      <c r="C134" s="31"/>
      <c r="H134" s="32"/>
      <c r="I134" s="32"/>
      <c r="K134" s="32"/>
    </row>
    <row r="135" spans="2:11" s="29" customFormat="1" ht="12.75">
      <c r="B135" s="31"/>
      <c r="C135" s="31"/>
      <c r="G135" s="32"/>
      <c r="H135" s="32"/>
      <c r="I135" s="32"/>
      <c r="J135" s="32"/>
      <c r="K135" s="32"/>
    </row>
    <row r="136" spans="1:11" s="29" customFormat="1" ht="12.75">
      <c r="A136" s="33"/>
      <c r="B136" s="28"/>
      <c r="C136" s="28"/>
      <c r="D136" s="33"/>
      <c r="E136" s="33"/>
      <c r="F136" s="33"/>
      <c r="G136" s="34"/>
      <c r="H136" s="34"/>
      <c r="I136" s="34"/>
      <c r="J136" s="34"/>
      <c r="K136" s="34"/>
    </row>
    <row r="137" s="29" customFormat="1" ht="12.75"/>
  </sheetData>
  <sheetProtection/>
  <mergeCells count="15">
    <mergeCell ref="G98:K98"/>
    <mergeCell ref="D98:E98"/>
    <mergeCell ref="E6:E7"/>
    <mergeCell ref="H6:H7"/>
    <mergeCell ref="K6:K7"/>
    <mergeCell ref="F6:F7"/>
    <mergeCell ref="I6:I7"/>
    <mergeCell ref="C5:E5"/>
    <mergeCell ref="F5:H5"/>
    <mergeCell ref="B5:B7"/>
    <mergeCell ref="A1:K1"/>
    <mergeCell ref="A5:A7"/>
    <mergeCell ref="C6:C7"/>
    <mergeCell ref="I5:K5"/>
    <mergeCell ref="A3:K3"/>
  </mergeCells>
  <printOptions/>
  <pageMargins left="0.38" right="0.29" top="0.35" bottom="0.35" header="0.17" footer="0.37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4">
      <selection activeCell="D12" sqref="D12"/>
    </sheetView>
  </sheetViews>
  <sheetFormatPr defaultColWidth="9.140625" defaultRowHeight="12"/>
  <cols>
    <col min="1" max="1" width="9.28125" style="5" customWidth="1"/>
    <col min="2" max="2" width="57.7109375" style="5" customWidth="1"/>
    <col min="3" max="3" width="8.421875" style="12" customWidth="1"/>
    <col min="4" max="5" width="14.140625" style="5" customWidth="1"/>
    <col min="6" max="16384" width="9.28125" style="5" customWidth="1"/>
  </cols>
  <sheetData>
    <row r="1" spans="2:5" ht="15.75">
      <c r="B1" s="412" t="s">
        <v>224</v>
      </c>
      <c r="C1" s="412"/>
      <c r="D1" s="412"/>
      <c r="E1" s="412"/>
    </row>
    <row r="2" spans="1:5" ht="15.75">
      <c r="A2" s="37"/>
      <c r="B2" s="160"/>
      <c r="C2" s="160"/>
      <c r="D2" s="173"/>
      <c r="E2" s="174" t="s">
        <v>520</v>
      </c>
    </row>
    <row r="3" spans="2:5" ht="15">
      <c r="B3" s="385" t="s">
        <v>574</v>
      </c>
      <c r="C3" s="385"/>
      <c r="D3" s="385"/>
      <c r="E3" s="385"/>
    </row>
    <row r="4" spans="2:5" ht="15.75">
      <c r="B4" s="141"/>
      <c r="C4" s="141"/>
      <c r="D4" s="141"/>
      <c r="E4" s="141"/>
    </row>
    <row r="5" spans="2:5" ht="15">
      <c r="B5" s="385" t="s">
        <v>152</v>
      </c>
      <c r="C5" s="385"/>
      <c r="D5" s="385"/>
      <c r="E5" s="385"/>
    </row>
    <row r="6" spans="2:11" s="161" customFormat="1" ht="12.75">
      <c r="B6" s="407"/>
      <c r="C6" s="407"/>
      <c r="D6" s="407"/>
      <c r="E6" s="407"/>
      <c r="F6" s="407"/>
      <c r="G6" s="407"/>
      <c r="H6" s="407"/>
      <c r="I6" s="407"/>
      <c r="J6" s="407"/>
      <c r="K6" s="407"/>
    </row>
    <row r="7" spans="2:5" ht="29.25" customHeight="1">
      <c r="B7" s="411" t="s">
        <v>491</v>
      </c>
      <c r="C7" s="411" t="s">
        <v>168</v>
      </c>
      <c r="D7" s="404" t="s">
        <v>146</v>
      </c>
      <c r="E7" s="408" t="s">
        <v>145</v>
      </c>
    </row>
    <row r="8" spans="2:5" ht="29.25" customHeight="1">
      <c r="B8" s="411"/>
      <c r="C8" s="411"/>
      <c r="D8" s="405"/>
      <c r="E8" s="409"/>
    </row>
    <row r="9" spans="2:5" ht="21" customHeight="1">
      <c r="B9" s="411"/>
      <c r="C9" s="411"/>
      <c r="D9" s="406"/>
      <c r="E9" s="410"/>
    </row>
    <row r="10" spans="2:6" ht="15">
      <c r="B10" s="162" t="s">
        <v>492</v>
      </c>
      <c r="C10" s="163" t="s">
        <v>311</v>
      </c>
      <c r="D10" s="164">
        <v>18303</v>
      </c>
      <c r="E10" s="164">
        <v>19000</v>
      </c>
      <c r="F10" s="36"/>
    </row>
    <row r="11" spans="2:6" ht="15">
      <c r="B11" s="162" t="s">
        <v>493</v>
      </c>
      <c r="C11" s="163" t="s">
        <v>494</v>
      </c>
      <c r="D11" s="164"/>
      <c r="E11" s="164"/>
      <c r="F11" s="36"/>
    </row>
    <row r="12" spans="2:10" ht="15">
      <c r="B12" s="162" t="s">
        <v>495</v>
      </c>
      <c r="C12" s="163" t="s">
        <v>381</v>
      </c>
      <c r="D12" s="164">
        <v>51066</v>
      </c>
      <c r="E12" s="164">
        <v>52000</v>
      </c>
      <c r="F12" s="36"/>
      <c r="J12" s="36"/>
    </row>
    <row r="13" spans="2:10" ht="15">
      <c r="B13" s="162" t="s">
        <v>588</v>
      </c>
      <c r="C13" s="163" t="s">
        <v>587</v>
      </c>
      <c r="D13" s="164"/>
      <c r="E13" s="164"/>
      <c r="F13" s="36"/>
      <c r="J13" s="36"/>
    </row>
    <row r="14" spans="2:10" ht="15">
      <c r="B14" s="162" t="s">
        <v>496</v>
      </c>
      <c r="C14" s="163" t="s">
        <v>497</v>
      </c>
      <c r="D14" s="164"/>
      <c r="E14" s="164"/>
      <c r="F14" s="36"/>
      <c r="J14" s="36"/>
    </row>
    <row r="15" spans="2:10" ht="15">
      <c r="B15" s="14" t="s">
        <v>250</v>
      </c>
      <c r="C15" s="15" t="s">
        <v>258</v>
      </c>
      <c r="D15" s="16">
        <v>8009</v>
      </c>
      <c r="E15" s="16">
        <v>8100</v>
      </c>
      <c r="F15" s="36"/>
      <c r="J15" s="36"/>
    </row>
    <row r="16" spans="2:10" ht="15">
      <c r="B16" s="14" t="s">
        <v>498</v>
      </c>
      <c r="C16" s="15" t="s">
        <v>259</v>
      </c>
      <c r="D16" s="16">
        <v>3487</v>
      </c>
      <c r="E16" s="16">
        <v>3500</v>
      </c>
      <c r="F16" s="36"/>
      <c r="J16" s="36"/>
    </row>
    <row r="17" spans="2:10" ht="15">
      <c r="B17" s="14" t="s">
        <v>499</v>
      </c>
      <c r="C17" s="15" t="s">
        <v>260</v>
      </c>
      <c r="D17" s="16">
        <v>1653</v>
      </c>
      <c r="E17" s="16">
        <v>1700</v>
      </c>
      <c r="F17" s="36"/>
      <c r="J17" s="36"/>
    </row>
    <row r="18" spans="2:10" ht="15">
      <c r="B18" s="14" t="s">
        <v>590</v>
      </c>
      <c r="C18" s="15" t="s">
        <v>589</v>
      </c>
      <c r="D18" s="16">
        <v>9303</v>
      </c>
      <c r="E18" s="16"/>
      <c r="F18" s="36"/>
      <c r="J18" s="36"/>
    </row>
    <row r="19" spans="2:5" ht="15">
      <c r="B19" s="14" t="s">
        <v>500</v>
      </c>
      <c r="C19" s="15" t="s">
        <v>386</v>
      </c>
      <c r="D19" s="16">
        <v>865</v>
      </c>
      <c r="E19" s="16">
        <v>1000</v>
      </c>
    </row>
    <row r="20" spans="2:5" ht="15">
      <c r="B20" s="14" t="s">
        <v>251</v>
      </c>
      <c r="C20" s="15" t="s">
        <v>252</v>
      </c>
      <c r="D20" s="16">
        <v>3723</v>
      </c>
      <c r="E20" s="16">
        <v>1800</v>
      </c>
    </row>
    <row r="21" spans="2:6" ht="15">
      <c r="B21" s="14" t="s">
        <v>637</v>
      </c>
      <c r="C21" s="15" t="s">
        <v>253</v>
      </c>
      <c r="D21" s="16">
        <v>122191</v>
      </c>
      <c r="E21" s="16">
        <v>144000</v>
      </c>
      <c r="F21" s="36"/>
    </row>
    <row r="22" spans="2:5" ht="15">
      <c r="B22" s="14" t="s">
        <v>501</v>
      </c>
      <c r="C22" s="15" t="s">
        <v>254</v>
      </c>
      <c r="D22" s="16">
        <v>33565</v>
      </c>
      <c r="E22" s="16">
        <v>25000</v>
      </c>
    </row>
    <row r="23" spans="2:5" ht="15">
      <c r="B23" s="14" t="s">
        <v>502</v>
      </c>
      <c r="C23" s="15" t="s">
        <v>255</v>
      </c>
      <c r="D23" s="16">
        <v>2152</v>
      </c>
      <c r="E23" s="16">
        <v>2500</v>
      </c>
    </row>
    <row r="24" spans="2:5" ht="15">
      <c r="B24" s="14" t="s">
        <v>503</v>
      </c>
      <c r="C24" s="15" t="s">
        <v>504</v>
      </c>
      <c r="D24" s="16">
        <v>4770</v>
      </c>
      <c r="E24" s="16">
        <v>3000</v>
      </c>
    </row>
    <row r="25" spans="2:5" ht="15">
      <c r="B25" s="14" t="s">
        <v>505</v>
      </c>
      <c r="C25" s="15" t="s">
        <v>394</v>
      </c>
      <c r="D25" s="16">
        <v>161</v>
      </c>
      <c r="E25" s="16"/>
    </row>
    <row r="26" spans="2:5" ht="15">
      <c r="B26" s="14" t="s">
        <v>149</v>
      </c>
      <c r="C26" s="15" t="s">
        <v>506</v>
      </c>
      <c r="D26" s="16">
        <v>2540</v>
      </c>
      <c r="E26" s="16"/>
    </row>
    <row r="27" spans="2:5" ht="15">
      <c r="B27" s="14" t="s">
        <v>256</v>
      </c>
      <c r="C27" s="15" t="s">
        <v>257</v>
      </c>
      <c r="D27" s="16"/>
      <c r="E27" s="16">
        <v>18000</v>
      </c>
    </row>
    <row r="28" spans="2:5" ht="15">
      <c r="B28" s="14" t="s">
        <v>148</v>
      </c>
      <c r="C28" s="15" t="s">
        <v>147</v>
      </c>
      <c r="D28" s="16">
        <v>621</v>
      </c>
      <c r="E28" s="16">
        <v>1000</v>
      </c>
    </row>
    <row r="29" spans="2:5" ht="15">
      <c r="B29" s="14" t="s">
        <v>507</v>
      </c>
      <c r="C29" s="15" t="s">
        <v>508</v>
      </c>
      <c r="D29" s="16">
        <v>420</v>
      </c>
      <c r="E29" s="16"/>
    </row>
    <row r="30" spans="2:5" ht="15">
      <c r="B30" s="14" t="s">
        <v>509</v>
      </c>
      <c r="C30" s="15" t="s">
        <v>334</v>
      </c>
      <c r="D30" s="16">
        <v>3200</v>
      </c>
      <c r="E30" s="16"/>
    </row>
    <row r="31" spans="2:5" ht="15">
      <c r="B31" s="165" t="s">
        <v>420</v>
      </c>
      <c r="C31" s="166"/>
      <c r="D31" s="269">
        <f>SUM(D10:D30)</f>
        <v>266029</v>
      </c>
      <c r="E31" s="269">
        <f>SUM(E10:E30)</f>
        <v>280600</v>
      </c>
    </row>
    <row r="32" spans="2:5" ht="15">
      <c r="B32" s="167"/>
      <c r="C32" s="168"/>
      <c r="D32" s="169"/>
      <c r="E32" s="169"/>
    </row>
    <row r="33" spans="2:5" ht="15">
      <c r="B33" s="385" t="s">
        <v>516</v>
      </c>
      <c r="C33" s="385"/>
      <c r="D33" s="385"/>
      <c r="E33" s="385"/>
    </row>
    <row r="34" spans="2:5" ht="15.75">
      <c r="B34" s="141"/>
      <c r="C34" s="141"/>
      <c r="D34" s="141"/>
      <c r="E34" s="141"/>
    </row>
    <row r="35" spans="2:5" ht="15">
      <c r="B35" s="385" t="s">
        <v>151</v>
      </c>
      <c r="C35" s="385"/>
      <c r="D35" s="385"/>
      <c r="E35" s="385"/>
    </row>
    <row r="36" spans="2:11" s="1" customFormat="1" ht="12.75">
      <c r="B36" s="407"/>
      <c r="C36" s="407"/>
      <c r="D36" s="407"/>
      <c r="E36" s="407"/>
      <c r="F36" s="407"/>
      <c r="G36" s="407"/>
      <c r="H36" s="407"/>
      <c r="I36" s="407"/>
      <c r="J36" s="407"/>
      <c r="K36" s="407"/>
    </row>
    <row r="37" spans="2:3" ht="15">
      <c r="B37" s="167"/>
      <c r="C37" s="168"/>
    </row>
    <row r="38" spans="2:5" ht="21.75" customHeight="1">
      <c r="B38" s="413" t="s">
        <v>510</v>
      </c>
      <c r="C38" s="416" t="s">
        <v>168</v>
      </c>
      <c r="D38" s="408" t="s">
        <v>144</v>
      </c>
      <c r="E38" s="408" t="s">
        <v>145</v>
      </c>
    </row>
    <row r="39" spans="2:5" ht="21.75" customHeight="1">
      <c r="B39" s="414"/>
      <c r="C39" s="417"/>
      <c r="D39" s="409"/>
      <c r="E39" s="409"/>
    </row>
    <row r="40" spans="2:5" ht="37.5" customHeight="1">
      <c r="B40" s="415"/>
      <c r="C40" s="418"/>
      <c r="D40" s="410"/>
      <c r="E40" s="410"/>
    </row>
    <row r="41" spans="2:5" ht="15">
      <c r="B41" s="162" t="s">
        <v>511</v>
      </c>
      <c r="C41" s="170" t="s">
        <v>257</v>
      </c>
      <c r="D41" s="164">
        <v>14964</v>
      </c>
      <c r="E41" s="164">
        <v>20000</v>
      </c>
    </row>
    <row r="42" spans="2:5" ht="15">
      <c r="B42" s="14" t="s">
        <v>512</v>
      </c>
      <c r="C42" s="15" t="s">
        <v>257</v>
      </c>
      <c r="D42" s="16">
        <v>11109</v>
      </c>
      <c r="E42" s="16">
        <v>18000</v>
      </c>
    </row>
    <row r="43" spans="2:5" ht="15">
      <c r="B43" s="14" t="s">
        <v>513</v>
      </c>
      <c r="C43" s="15" t="s">
        <v>257</v>
      </c>
      <c r="D43" s="16">
        <v>2543</v>
      </c>
      <c r="E43" s="16">
        <v>4000</v>
      </c>
    </row>
    <row r="44" spans="2:5" ht="15">
      <c r="B44" s="14" t="s">
        <v>514</v>
      </c>
      <c r="C44" s="15" t="s">
        <v>257</v>
      </c>
      <c r="D44" s="16">
        <v>1911</v>
      </c>
      <c r="E44" s="16">
        <v>4000</v>
      </c>
    </row>
    <row r="45" spans="2:5" ht="15">
      <c r="B45" s="165" t="s">
        <v>515</v>
      </c>
      <c r="C45" s="166"/>
      <c r="D45" s="269">
        <f>SUM(D41:D44)</f>
        <v>30527</v>
      </c>
      <c r="E45" s="269">
        <f>SUM(E41:E44)</f>
        <v>46000</v>
      </c>
    </row>
    <row r="48" spans="2:5" ht="15">
      <c r="B48" s="144" t="s">
        <v>579</v>
      </c>
      <c r="C48" s="144" t="s">
        <v>54</v>
      </c>
      <c r="D48" s="144"/>
      <c r="E48" s="144"/>
    </row>
    <row r="49" spans="2:5" ht="15">
      <c r="B49" s="144" t="s">
        <v>56</v>
      </c>
      <c r="C49" s="144"/>
      <c r="D49" s="144" t="s">
        <v>55</v>
      </c>
      <c r="E49" s="144"/>
    </row>
    <row r="50" spans="2:3" ht="15">
      <c r="B50" s="138"/>
      <c r="C50" s="138"/>
    </row>
    <row r="51" spans="2:3" ht="15">
      <c r="B51" s="12"/>
      <c r="C51" s="1"/>
    </row>
    <row r="52" ht="15">
      <c r="C52" s="1"/>
    </row>
  </sheetData>
  <sheetProtection/>
  <mergeCells count="15">
    <mergeCell ref="B1:E1"/>
    <mergeCell ref="B3:E3"/>
    <mergeCell ref="B5:E5"/>
    <mergeCell ref="E38:E40"/>
    <mergeCell ref="B36:K36"/>
    <mergeCell ref="B38:B40"/>
    <mergeCell ref="C38:C40"/>
    <mergeCell ref="D38:D40"/>
    <mergeCell ref="B35:E35"/>
    <mergeCell ref="B33:E33"/>
    <mergeCell ref="D7:D9"/>
    <mergeCell ref="B6:K6"/>
    <mergeCell ref="E7:E9"/>
    <mergeCell ref="B7:B9"/>
    <mergeCell ref="C7:C9"/>
  </mergeCells>
  <printOptions/>
  <pageMargins left="0.49" right="0.75" top="0.66" bottom="0.64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38"/>
  <sheetViews>
    <sheetView zoomScalePageLayoutView="0" workbookViewId="0" topLeftCell="A1">
      <selection activeCell="D33" sqref="D33"/>
    </sheetView>
  </sheetViews>
  <sheetFormatPr defaultColWidth="9.140625" defaultRowHeight="12"/>
  <cols>
    <col min="1" max="1" width="32.7109375" style="0" customWidth="1"/>
    <col min="2" max="2" width="5.7109375" style="0" customWidth="1"/>
    <col min="3" max="3" width="9.421875" style="0" customWidth="1"/>
    <col min="4" max="4" width="6.8515625" style="0" customWidth="1"/>
    <col min="5" max="5" width="7.140625" style="0" customWidth="1"/>
    <col min="6" max="6" width="9.00390625" style="0" customWidth="1"/>
    <col min="7" max="7" width="9.140625" style="0" customWidth="1"/>
    <col min="8" max="8" width="9.00390625" style="0" customWidth="1"/>
    <col min="9" max="9" width="30.140625" style="0" customWidth="1"/>
    <col min="10" max="10" width="5.421875" style="0" customWidth="1"/>
    <col min="11" max="11" width="8.140625" style="0" customWidth="1"/>
    <col min="12" max="12" width="8.8515625" style="0" customWidth="1"/>
    <col min="13" max="13" width="8.140625" style="0" customWidth="1"/>
    <col min="14" max="14" width="10.00390625" style="0" customWidth="1"/>
    <col min="15" max="15" width="10.28125" style="0" customWidth="1"/>
    <col min="16" max="16" width="10.00390625" style="0" customWidth="1"/>
  </cols>
  <sheetData>
    <row r="1" spans="1:16" s="1" customFormat="1" ht="14.25">
      <c r="A1" s="385" t="s">
        <v>318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</row>
    <row r="2" spans="5:16" s="5" customFormat="1" ht="15">
      <c r="E2" s="7"/>
      <c r="F2" s="7"/>
      <c r="G2" s="7"/>
      <c r="P2" s="172" t="s">
        <v>294</v>
      </c>
    </row>
    <row r="3" spans="1:17" s="5" customFormat="1" ht="15">
      <c r="A3" s="385" t="s">
        <v>290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19"/>
    </row>
    <row r="4" spans="1:11" s="5" customFormat="1" ht="15">
      <c r="A4" s="37" t="s">
        <v>314</v>
      </c>
      <c r="K4" s="13"/>
    </row>
    <row r="5" spans="1:17" s="5" customFormat="1" ht="15">
      <c r="A5" s="385" t="s">
        <v>95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19"/>
    </row>
    <row r="6" s="5" customFormat="1" ht="15"/>
    <row r="7" spans="1:16" s="5" customFormat="1" ht="15">
      <c r="A7" s="424" t="s">
        <v>261</v>
      </c>
      <c r="B7" s="420" t="s">
        <v>168</v>
      </c>
      <c r="C7" s="421" t="s">
        <v>262</v>
      </c>
      <c r="D7" s="421"/>
      <c r="E7" s="422"/>
      <c r="F7" s="21" t="s">
        <v>0</v>
      </c>
      <c r="G7" s="52" t="s">
        <v>3</v>
      </c>
      <c r="H7" s="423" t="s">
        <v>153</v>
      </c>
      <c r="I7" s="424" t="s">
        <v>263</v>
      </c>
      <c r="J7" s="420" t="s">
        <v>168</v>
      </c>
      <c r="K7" s="421" t="s">
        <v>262</v>
      </c>
      <c r="L7" s="421"/>
      <c r="M7" s="422"/>
      <c r="N7" s="21" t="s">
        <v>0</v>
      </c>
      <c r="O7" s="52" t="s">
        <v>3</v>
      </c>
      <c r="P7" s="423" t="s">
        <v>153</v>
      </c>
    </row>
    <row r="8" spans="1:16" s="5" customFormat="1" ht="15">
      <c r="A8" s="424"/>
      <c r="B8" s="420"/>
      <c r="C8" s="348">
        <v>0.91</v>
      </c>
      <c r="D8" s="348">
        <v>0.09</v>
      </c>
      <c r="E8" s="349">
        <v>1</v>
      </c>
      <c r="F8" s="136"/>
      <c r="G8" s="53"/>
      <c r="H8" s="423"/>
      <c r="I8" s="424"/>
      <c r="J8" s="420"/>
      <c r="K8" s="346">
        <v>0.91</v>
      </c>
      <c r="L8" s="346">
        <v>0.09</v>
      </c>
      <c r="M8" s="347">
        <v>1</v>
      </c>
      <c r="N8" s="22"/>
      <c r="O8" s="53"/>
      <c r="P8" s="423"/>
    </row>
    <row r="9" spans="1:16" s="5" customFormat="1" ht="15">
      <c r="A9" s="20" t="s">
        <v>442</v>
      </c>
      <c r="B9" s="134" t="s">
        <v>381</v>
      </c>
      <c r="C9" s="131"/>
      <c r="D9" s="131"/>
      <c r="E9" s="131"/>
      <c r="F9" s="132"/>
      <c r="G9" s="132"/>
      <c r="H9" s="131">
        <f>SUM(C9:G9)</f>
        <v>0</v>
      </c>
      <c r="I9" s="54" t="s">
        <v>264</v>
      </c>
      <c r="J9" s="54" t="s">
        <v>162</v>
      </c>
      <c r="K9" s="20"/>
      <c r="L9" s="20"/>
      <c r="M9" s="20"/>
      <c r="N9" s="242">
        <v>872</v>
      </c>
      <c r="O9" s="242">
        <v>80</v>
      </c>
      <c r="P9" s="131">
        <f>SUM(K9:O9)</f>
        <v>952</v>
      </c>
    </row>
    <row r="10" spans="1:16" s="5" customFormat="1" ht="15">
      <c r="A10" s="20" t="s">
        <v>250</v>
      </c>
      <c r="B10" s="134" t="s">
        <v>258</v>
      </c>
      <c r="C10" s="131"/>
      <c r="D10" s="131"/>
      <c r="E10" s="131"/>
      <c r="F10" s="241"/>
      <c r="G10" s="131"/>
      <c r="H10" s="131">
        <f>SUM(C10:G10)</f>
        <v>0</v>
      </c>
      <c r="I10" s="54" t="s">
        <v>289</v>
      </c>
      <c r="J10" s="54" t="s">
        <v>160</v>
      </c>
      <c r="K10" s="131"/>
      <c r="L10" s="131"/>
      <c r="M10" s="131"/>
      <c r="N10" s="131"/>
      <c r="O10" s="131"/>
      <c r="P10" s="131">
        <f>SUM(K10:O10)</f>
        <v>0</v>
      </c>
    </row>
    <row r="11" spans="1:16" s="5" customFormat="1" ht="15">
      <c r="A11" s="20" t="s">
        <v>265</v>
      </c>
      <c r="B11" s="134" t="s">
        <v>259</v>
      </c>
      <c r="C11" s="131"/>
      <c r="D11" s="131"/>
      <c r="E11" s="131"/>
      <c r="F11" s="241"/>
      <c r="G11" s="131"/>
      <c r="H11" s="131">
        <f>SUM(C11:G11)</f>
        <v>0</v>
      </c>
      <c r="I11" s="54" t="s">
        <v>266</v>
      </c>
      <c r="J11" s="54" t="s">
        <v>163</v>
      </c>
      <c r="K11" s="131"/>
      <c r="L11" s="131"/>
      <c r="M11" s="131"/>
      <c r="N11" s="131"/>
      <c r="O11" s="131"/>
      <c r="P11" s="131"/>
    </row>
    <row r="12" spans="1:16" s="5" customFormat="1" ht="15">
      <c r="A12" s="20" t="s">
        <v>312</v>
      </c>
      <c r="B12" s="134" t="s">
        <v>260</v>
      </c>
      <c r="C12" s="131"/>
      <c r="D12" s="131"/>
      <c r="E12" s="131"/>
      <c r="F12" s="241"/>
      <c r="G12" s="131"/>
      <c r="H12" s="131">
        <f>SUM(C12:G12)</f>
        <v>0</v>
      </c>
      <c r="I12" s="54" t="s">
        <v>267</v>
      </c>
      <c r="J12" s="54" t="s">
        <v>164</v>
      </c>
      <c r="K12" s="131"/>
      <c r="L12" s="131"/>
      <c r="M12" s="131"/>
      <c r="N12" s="131"/>
      <c r="O12" s="131"/>
      <c r="P12" s="131"/>
    </row>
    <row r="13" spans="1:16" s="5" customFormat="1" ht="15">
      <c r="A13" s="20" t="s">
        <v>251</v>
      </c>
      <c r="B13" s="134" t="s">
        <v>252</v>
      </c>
      <c r="C13" s="131"/>
      <c r="D13" s="131"/>
      <c r="E13" s="131"/>
      <c r="F13" s="241"/>
      <c r="G13" s="131"/>
      <c r="H13" s="131"/>
      <c r="I13" s="54" t="s">
        <v>269</v>
      </c>
      <c r="J13" s="54" t="s">
        <v>270</v>
      </c>
      <c r="K13" s="131"/>
      <c r="L13" s="131"/>
      <c r="M13" s="131"/>
      <c r="N13" s="131"/>
      <c r="O13" s="131"/>
      <c r="P13" s="131"/>
    </row>
    <row r="14" spans="1:16" s="5" customFormat="1" ht="15">
      <c r="A14" s="20" t="s">
        <v>268</v>
      </c>
      <c r="B14" s="134" t="s">
        <v>253</v>
      </c>
      <c r="C14" s="131"/>
      <c r="D14" s="131"/>
      <c r="E14" s="131"/>
      <c r="F14" s="241"/>
      <c r="G14" s="131"/>
      <c r="H14" s="131"/>
      <c r="I14" s="54" t="s">
        <v>272</v>
      </c>
      <c r="J14" s="54" t="s">
        <v>272</v>
      </c>
      <c r="K14" s="131"/>
      <c r="L14" s="131"/>
      <c r="M14" s="131"/>
      <c r="N14" s="131"/>
      <c r="O14" s="131"/>
      <c r="P14" s="131"/>
    </row>
    <row r="15" spans="1:16" s="5" customFormat="1" ht="15">
      <c r="A15" s="20" t="s">
        <v>271</v>
      </c>
      <c r="B15" s="134" t="s">
        <v>254</v>
      </c>
      <c r="C15" s="131"/>
      <c r="D15" s="131"/>
      <c r="E15" s="131"/>
      <c r="F15" s="291">
        <v>4165</v>
      </c>
      <c r="G15" s="131"/>
      <c r="H15" s="131">
        <f>SUM(C15:G15)</f>
        <v>4165</v>
      </c>
      <c r="I15" s="54" t="s">
        <v>272</v>
      </c>
      <c r="J15" s="54" t="s">
        <v>272</v>
      </c>
      <c r="K15" s="131"/>
      <c r="L15" s="131"/>
      <c r="M15" s="131"/>
      <c r="N15" s="131"/>
      <c r="O15" s="131"/>
      <c r="P15" s="131"/>
    </row>
    <row r="16" spans="1:16" s="5" customFormat="1" ht="15">
      <c r="A16" s="20" t="s">
        <v>273</v>
      </c>
      <c r="B16" s="134" t="s">
        <v>274</v>
      </c>
      <c r="C16" s="131"/>
      <c r="D16" s="131"/>
      <c r="E16" s="131"/>
      <c r="F16" s="241"/>
      <c r="G16" s="131"/>
      <c r="H16" s="131"/>
      <c r="I16" s="54" t="s">
        <v>275</v>
      </c>
      <c r="J16" s="54" t="s">
        <v>165</v>
      </c>
      <c r="K16" s="131"/>
      <c r="L16" s="131"/>
      <c r="M16" s="131"/>
      <c r="N16" s="131"/>
      <c r="O16" s="131"/>
      <c r="P16" s="131"/>
    </row>
    <row r="17" spans="1:16" s="5" customFormat="1" ht="15">
      <c r="A17" s="20" t="s">
        <v>313</v>
      </c>
      <c r="B17" s="134" t="s">
        <v>255</v>
      </c>
      <c r="C17" s="131"/>
      <c r="D17" s="131"/>
      <c r="E17" s="131"/>
      <c r="F17" s="241"/>
      <c r="G17" s="131"/>
      <c r="H17" s="131">
        <f>SUM(C17:G17)</f>
        <v>0</v>
      </c>
      <c r="I17" s="55" t="s">
        <v>276</v>
      </c>
      <c r="J17" s="55"/>
      <c r="K17" s="135">
        <f>SUM(K9:K16)</f>
        <v>0</v>
      </c>
      <c r="L17" s="135">
        <f>SUM(L9:L16)</f>
        <v>0</v>
      </c>
      <c r="M17" s="135">
        <f>SUM(M9:M16)</f>
        <v>0</v>
      </c>
      <c r="N17" s="135">
        <f>SUM(N9:N16)</f>
        <v>872</v>
      </c>
      <c r="O17" s="135">
        <f>SUM(O9:O16)</f>
        <v>80</v>
      </c>
      <c r="P17" s="135">
        <f aca="true" t="shared" si="0" ref="P17:P29">SUM(K17:O17)</f>
        <v>952</v>
      </c>
    </row>
    <row r="18" spans="1:16" s="5" customFormat="1" ht="15">
      <c r="A18" s="20" t="s">
        <v>256</v>
      </c>
      <c r="B18" s="134" t="s">
        <v>257</v>
      </c>
      <c r="C18" s="131"/>
      <c r="D18" s="131"/>
      <c r="E18" s="131"/>
      <c r="F18" s="241"/>
      <c r="G18" s="131"/>
      <c r="H18" s="131"/>
      <c r="I18" s="54" t="s">
        <v>278</v>
      </c>
      <c r="J18" s="54" t="s">
        <v>279</v>
      </c>
      <c r="K18" s="131"/>
      <c r="L18" s="131"/>
      <c r="M18" s="131"/>
      <c r="N18" s="131"/>
      <c r="O18" s="131"/>
      <c r="P18" s="131">
        <f t="shared" si="0"/>
        <v>0</v>
      </c>
    </row>
    <row r="19" spans="1:16" s="5" customFormat="1" ht="15">
      <c r="A19" s="20" t="s">
        <v>337</v>
      </c>
      <c r="B19" s="134" t="s">
        <v>277</v>
      </c>
      <c r="C19" s="131"/>
      <c r="D19" s="131"/>
      <c r="E19" s="131"/>
      <c r="F19" s="241"/>
      <c r="G19" s="131"/>
      <c r="H19" s="131">
        <f>SUM(C19:G19)</f>
        <v>0</v>
      </c>
      <c r="I19" s="54" t="s">
        <v>59</v>
      </c>
      <c r="J19" s="54" t="s">
        <v>591</v>
      </c>
      <c r="K19" s="131"/>
      <c r="L19" s="131"/>
      <c r="M19" s="131"/>
      <c r="N19" s="131"/>
      <c r="O19" s="131"/>
      <c r="P19" s="131">
        <f t="shared" si="0"/>
        <v>0</v>
      </c>
    </row>
    <row r="20" spans="1:16" s="5" customFormat="1" ht="15">
      <c r="A20" s="20" t="s">
        <v>338</v>
      </c>
      <c r="B20" s="134" t="s">
        <v>334</v>
      </c>
      <c r="C20" s="131"/>
      <c r="D20" s="131"/>
      <c r="E20" s="131"/>
      <c r="F20" s="131">
        <v>21897</v>
      </c>
      <c r="G20" s="131"/>
      <c r="H20" s="131">
        <f>SUM(C20:G20)</f>
        <v>21897</v>
      </c>
      <c r="I20" s="54" t="s">
        <v>58</v>
      </c>
      <c r="J20" s="54" t="s">
        <v>57</v>
      </c>
      <c r="K20" s="137"/>
      <c r="L20" s="137"/>
      <c r="M20" s="137"/>
      <c r="N20" s="137"/>
      <c r="O20" s="137"/>
      <c r="P20" s="131">
        <f t="shared" si="0"/>
        <v>0</v>
      </c>
    </row>
    <row r="21" spans="1:16" s="5" customFormat="1" ht="15">
      <c r="A21" s="20" t="s">
        <v>342</v>
      </c>
      <c r="B21" s="134" t="s">
        <v>341</v>
      </c>
      <c r="C21" s="131"/>
      <c r="D21" s="131"/>
      <c r="E21" s="131"/>
      <c r="F21" s="131">
        <v>14000</v>
      </c>
      <c r="G21" s="131"/>
      <c r="H21" s="131">
        <f>SUM(C21:G21)</f>
        <v>14000</v>
      </c>
      <c r="I21" s="54" t="s">
        <v>280</v>
      </c>
      <c r="J21" s="54" t="s">
        <v>156</v>
      </c>
      <c r="K21" s="137"/>
      <c r="L21" s="137"/>
      <c r="M21" s="137"/>
      <c r="N21" s="137">
        <v>1265841</v>
      </c>
      <c r="O21" s="137"/>
      <c r="P21" s="131">
        <f t="shared" si="0"/>
        <v>1265841</v>
      </c>
    </row>
    <row r="22" spans="1:16" s="5" customFormat="1" ht="15">
      <c r="A22" s="20" t="s">
        <v>339</v>
      </c>
      <c r="B22" s="134" t="s">
        <v>335</v>
      </c>
      <c r="C22" s="131"/>
      <c r="D22" s="131"/>
      <c r="E22" s="131"/>
      <c r="F22" s="241"/>
      <c r="G22" s="131"/>
      <c r="H22" s="131">
        <f>SUM(C22:G22)</f>
        <v>0</v>
      </c>
      <c r="I22" s="54" t="s">
        <v>281</v>
      </c>
      <c r="J22" s="54" t="s">
        <v>157</v>
      </c>
      <c r="K22" s="137"/>
      <c r="L22" s="137"/>
      <c r="M22" s="137"/>
      <c r="N22" s="137"/>
      <c r="O22" s="137"/>
      <c r="P22" s="131">
        <f t="shared" si="0"/>
        <v>0</v>
      </c>
    </row>
    <row r="23" spans="1:18" s="5" customFormat="1" ht="15">
      <c r="A23" s="20" t="s">
        <v>340</v>
      </c>
      <c r="B23" s="134" t="s">
        <v>336</v>
      </c>
      <c r="C23" s="131"/>
      <c r="D23" s="131"/>
      <c r="E23" s="131"/>
      <c r="F23" s="241"/>
      <c r="G23" s="131"/>
      <c r="H23" s="131"/>
      <c r="I23" s="54" t="s">
        <v>282</v>
      </c>
      <c r="J23" s="54" t="s">
        <v>283</v>
      </c>
      <c r="K23" s="137"/>
      <c r="L23" s="137"/>
      <c r="M23" s="137"/>
      <c r="N23" s="137"/>
      <c r="O23" s="137"/>
      <c r="P23" s="131">
        <f t="shared" si="0"/>
        <v>0</v>
      </c>
      <c r="R23" s="36"/>
    </row>
    <row r="24" spans="1:16" s="5" customFormat="1" ht="15">
      <c r="A24" s="20" t="s">
        <v>441</v>
      </c>
      <c r="B24" s="134" t="s">
        <v>396</v>
      </c>
      <c r="C24" s="131"/>
      <c r="D24" s="131"/>
      <c r="E24" s="131"/>
      <c r="F24" s="131">
        <v>1225779</v>
      </c>
      <c r="G24" s="131"/>
      <c r="H24" s="131">
        <f>SUM(C24:G24)</f>
        <v>1225779</v>
      </c>
      <c r="I24" s="54" t="s">
        <v>284</v>
      </c>
      <c r="J24" s="54" t="s">
        <v>285</v>
      </c>
      <c r="K24" s="137"/>
      <c r="L24" s="137"/>
      <c r="M24" s="137"/>
      <c r="N24" s="137"/>
      <c r="O24" s="137"/>
      <c r="P24" s="131">
        <f t="shared" si="0"/>
        <v>0</v>
      </c>
    </row>
    <row r="25" spans="1:16" s="5" customFormat="1" ht="15">
      <c r="A25" s="20" t="s">
        <v>608</v>
      </c>
      <c r="B25" s="134" t="s">
        <v>609</v>
      </c>
      <c r="C25" s="131"/>
      <c r="D25" s="131"/>
      <c r="E25" s="131"/>
      <c r="F25" s="131"/>
      <c r="G25" s="131"/>
      <c r="H25" s="131">
        <f>SUM(C25:G25)</f>
        <v>0</v>
      </c>
      <c r="I25" s="20" t="s">
        <v>439</v>
      </c>
      <c r="J25" s="54" t="s">
        <v>321</v>
      </c>
      <c r="K25" s="137"/>
      <c r="L25" s="137"/>
      <c r="M25" s="137"/>
      <c r="N25" s="137"/>
      <c r="O25" s="137"/>
      <c r="P25" s="131">
        <f t="shared" si="0"/>
        <v>0</v>
      </c>
    </row>
    <row r="26" spans="1:16" s="5" customFormat="1" ht="15">
      <c r="A26" s="54"/>
      <c r="B26" s="15"/>
      <c r="C26" s="131"/>
      <c r="D26" s="131"/>
      <c r="E26" s="131"/>
      <c r="F26" s="131"/>
      <c r="G26" s="131"/>
      <c r="H26" s="131"/>
      <c r="I26" s="20" t="s">
        <v>286</v>
      </c>
      <c r="J26" s="54" t="s">
        <v>287</v>
      </c>
      <c r="K26" s="131"/>
      <c r="L26" s="131"/>
      <c r="M26" s="131"/>
      <c r="N26" s="131"/>
      <c r="O26" s="131"/>
      <c r="P26" s="131">
        <f t="shared" si="0"/>
        <v>0</v>
      </c>
    </row>
    <row r="27" spans="1:16" s="5" customFormat="1" ht="15">
      <c r="A27" s="23" t="s">
        <v>153</v>
      </c>
      <c r="B27" s="18"/>
      <c r="C27" s="135">
        <f>SUM(C9:C26)</f>
        <v>0</v>
      </c>
      <c r="D27" s="135">
        <f>SUM(D9:D26)</f>
        <v>0</v>
      </c>
      <c r="E27" s="135">
        <f>SUM(E9:E26)</f>
        <v>0</v>
      </c>
      <c r="F27" s="135">
        <f>SUM(F9:F26)</f>
        <v>1265841</v>
      </c>
      <c r="G27" s="135">
        <f>SUM(G9:G26)</f>
        <v>0</v>
      </c>
      <c r="H27" s="135">
        <f>SUM(C27:G27)</f>
        <v>1265841</v>
      </c>
      <c r="I27" s="55" t="s">
        <v>288</v>
      </c>
      <c r="J27" s="55"/>
      <c r="K27" s="135">
        <f>SUM(K17:K26)</f>
        <v>0</v>
      </c>
      <c r="L27" s="135">
        <f>SUM(L17:L26)</f>
        <v>0</v>
      </c>
      <c r="M27" s="135">
        <f>SUM(M17:M26)</f>
        <v>0</v>
      </c>
      <c r="N27" s="135">
        <f>SUM(N17:N26)</f>
        <v>1266713</v>
      </c>
      <c r="O27" s="135">
        <f>SUM(O17:O26)</f>
        <v>80</v>
      </c>
      <c r="P27" s="135">
        <f t="shared" si="0"/>
        <v>1266793</v>
      </c>
    </row>
    <row r="28" spans="1:16" s="5" customFormat="1" ht="15">
      <c r="A28" s="20"/>
      <c r="B28" s="14"/>
      <c r="C28" s="131"/>
      <c r="D28" s="131"/>
      <c r="E28" s="131"/>
      <c r="F28" s="131"/>
      <c r="G28" s="131"/>
      <c r="H28" s="131"/>
      <c r="I28" s="54" t="s">
        <v>96</v>
      </c>
      <c r="J28" s="54" t="s">
        <v>158</v>
      </c>
      <c r="K28" s="131"/>
      <c r="L28" s="131"/>
      <c r="M28" s="131">
        <v>0</v>
      </c>
      <c r="N28" s="131">
        <v>374217</v>
      </c>
      <c r="O28" s="131">
        <v>153</v>
      </c>
      <c r="P28" s="131">
        <f t="shared" si="0"/>
        <v>374370</v>
      </c>
    </row>
    <row r="29" spans="1:16" s="5" customFormat="1" ht="15">
      <c r="A29" s="20"/>
      <c r="B29" s="14"/>
      <c r="C29" s="16"/>
      <c r="D29" s="16"/>
      <c r="E29" s="16"/>
      <c r="F29" s="16"/>
      <c r="G29" s="16"/>
      <c r="H29" s="16"/>
      <c r="I29" s="54" t="s">
        <v>97</v>
      </c>
      <c r="J29" s="54" t="s">
        <v>159</v>
      </c>
      <c r="K29" s="131"/>
      <c r="L29" s="131"/>
      <c r="M29" s="131">
        <f>M28+M27-E27</f>
        <v>0</v>
      </c>
      <c r="N29" s="131">
        <f>N28+N27-F27</f>
        <v>375089</v>
      </c>
      <c r="O29" s="131">
        <f>O28+O27-G27</f>
        <v>233</v>
      </c>
      <c r="P29" s="131">
        <f t="shared" si="0"/>
        <v>375322</v>
      </c>
    </row>
    <row r="30" spans="9:18" s="5" customFormat="1" ht="15">
      <c r="I30" s="56"/>
      <c r="K30" s="36"/>
      <c r="L30" s="36"/>
      <c r="P30" s="36"/>
      <c r="R30" s="36"/>
    </row>
    <row r="31" spans="1:17" s="5" customFormat="1" ht="15">
      <c r="A31" s="5" t="s">
        <v>310</v>
      </c>
      <c r="K31" s="36"/>
      <c r="L31" s="133"/>
      <c r="N31" s="36"/>
      <c r="O31" s="36"/>
      <c r="P31" s="36"/>
      <c r="Q31" s="36"/>
    </row>
    <row r="32" spans="1:5" s="5" customFormat="1" ht="15">
      <c r="A32" s="419" t="s">
        <v>21</v>
      </c>
      <c r="B32" s="419"/>
      <c r="C32" s="419"/>
      <c r="D32" s="191"/>
      <c r="E32" s="191"/>
    </row>
    <row r="33" spans="1:13" s="5" customFormat="1" ht="15">
      <c r="A33" s="5" t="s">
        <v>578</v>
      </c>
      <c r="E33" s="17"/>
      <c r="F33" s="17"/>
      <c r="G33" s="17"/>
      <c r="L33" s="17"/>
      <c r="M33" s="17"/>
    </row>
    <row r="36" spans="1:256" ht="14.25">
      <c r="A36" s="385"/>
      <c r="B36" s="385"/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5"/>
      <c r="X36" s="385"/>
      <c r="Y36" s="385"/>
      <c r="Z36" s="385"/>
      <c r="AA36" s="385"/>
      <c r="AB36" s="385"/>
      <c r="AC36" s="385"/>
      <c r="AD36" s="385"/>
      <c r="AE36" s="385"/>
      <c r="AF36" s="385"/>
      <c r="AG36" s="385"/>
      <c r="AH36" s="385"/>
      <c r="AI36" s="385"/>
      <c r="AJ36" s="385"/>
      <c r="AK36" s="385"/>
      <c r="AL36" s="385"/>
      <c r="AM36" s="385"/>
      <c r="AN36" s="385"/>
      <c r="AO36" s="385"/>
      <c r="AP36" s="385"/>
      <c r="AQ36" s="385"/>
      <c r="AR36" s="385"/>
      <c r="AS36" s="385"/>
      <c r="AT36" s="385"/>
      <c r="AU36" s="385"/>
      <c r="AV36" s="385"/>
      <c r="AW36" s="385"/>
      <c r="AX36" s="385"/>
      <c r="AY36" s="385"/>
      <c r="AZ36" s="385"/>
      <c r="BA36" s="385"/>
      <c r="BB36" s="385"/>
      <c r="BC36" s="385"/>
      <c r="BD36" s="385"/>
      <c r="BE36" s="385"/>
      <c r="BF36" s="385"/>
      <c r="BG36" s="385"/>
      <c r="BH36" s="385"/>
      <c r="BI36" s="385"/>
      <c r="BJ36" s="385"/>
      <c r="BK36" s="385"/>
      <c r="BL36" s="385"/>
      <c r="BM36" s="385"/>
      <c r="BN36" s="385"/>
      <c r="BO36" s="385"/>
      <c r="BP36" s="385"/>
      <c r="BQ36" s="385"/>
      <c r="BR36" s="385"/>
      <c r="BS36" s="385"/>
      <c r="BT36" s="385"/>
      <c r="BU36" s="385"/>
      <c r="BV36" s="385"/>
      <c r="BW36" s="385"/>
      <c r="BX36" s="385"/>
      <c r="BY36" s="385"/>
      <c r="BZ36" s="385"/>
      <c r="CA36" s="385"/>
      <c r="CB36" s="385"/>
      <c r="CC36" s="385"/>
      <c r="CD36" s="385"/>
      <c r="CE36" s="385"/>
      <c r="CF36" s="385"/>
      <c r="CG36" s="385"/>
      <c r="CH36" s="385"/>
      <c r="CI36" s="385"/>
      <c r="CJ36" s="385"/>
      <c r="CK36" s="385"/>
      <c r="CL36" s="385"/>
      <c r="CM36" s="385"/>
      <c r="CN36" s="385"/>
      <c r="CO36" s="385"/>
      <c r="CP36" s="385"/>
      <c r="CQ36" s="385"/>
      <c r="CR36" s="385"/>
      <c r="CS36" s="385"/>
      <c r="CT36" s="385"/>
      <c r="CU36" s="385"/>
      <c r="CV36" s="385"/>
      <c r="CW36" s="385"/>
      <c r="CX36" s="385"/>
      <c r="CY36" s="385"/>
      <c r="CZ36" s="385"/>
      <c r="DA36" s="385"/>
      <c r="DB36" s="385"/>
      <c r="DC36" s="385"/>
      <c r="DD36" s="385"/>
      <c r="DE36" s="385"/>
      <c r="DF36" s="385"/>
      <c r="DG36" s="385"/>
      <c r="DH36" s="385"/>
      <c r="DI36" s="385"/>
      <c r="DJ36" s="385"/>
      <c r="DK36" s="385"/>
      <c r="DL36" s="385"/>
      <c r="DM36" s="385"/>
      <c r="DN36" s="385"/>
      <c r="DO36" s="385"/>
      <c r="DP36" s="385"/>
      <c r="DQ36" s="385"/>
      <c r="DR36" s="385"/>
      <c r="DS36" s="385"/>
      <c r="DT36" s="385"/>
      <c r="DU36" s="385"/>
      <c r="DV36" s="385"/>
      <c r="DW36" s="385"/>
      <c r="DX36" s="385"/>
      <c r="DY36" s="385"/>
      <c r="DZ36" s="385"/>
      <c r="EA36" s="385"/>
      <c r="EB36" s="385"/>
      <c r="EC36" s="385"/>
      <c r="ED36" s="385"/>
      <c r="EE36" s="385"/>
      <c r="EF36" s="385"/>
      <c r="EG36" s="385"/>
      <c r="EH36" s="385"/>
      <c r="EI36" s="385"/>
      <c r="EJ36" s="385"/>
      <c r="EK36" s="385"/>
      <c r="EL36" s="385"/>
      <c r="EM36" s="385"/>
      <c r="EN36" s="385"/>
      <c r="EO36" s="385"/>
      <c r="EP36" s="385"/>
      <c r="EQ36" s="385"/>
      <c r="ER36" s="385"/>
      <c r="ES36" s="385"/>
      <c r="ET36" s="385"/>
      <c r="EU36" s="385"/>
      <c r="EV36" s="385"/>
      <c r="EW36" s="385"/>
      <c r="EX36" s="385"/>
      <c r="EY36" s="385"/>
      <c r="EZ36" s="385"/>
      <c r="FA36" s="385"/>
      <c r="FB36" s="385"/>
      <c r="FC36" s="385"/>
      <c r="FD36" s="385"/>
      <c r="FE36" s="385"/>
      <c r="FF36" s="385"/>
      <c r="FG36" s="385"/>
      <c r="FH36" s="385"/>
      <c r="FI36" s="385"/>
      <c r="FJ36" s="385"/>
      <c r="FK36" s="385"/>
      <c r="FL36" s="385"/>
      <c r="FM36" s="385"/>
      <c r="FN36" s="385"/>
      <c r="FO36" s="385"/>
      <c r="FP36" s="385"/>
      <c r="FQ36" s="385"/>
      <c r="FR36" s="385"/>
      <c r="FS36" s="385"/>
      <c r="FT36" s="385"/>
      <c r="FU36" s="385"/>
      <c r="FV36" s="385"/>
      <c r="FW36" s="385"/>
      <c r="FX36" s="385"/>
      <c r="FY36" s="385"/>
      <c r="FZ36" s="385"/>
      <c r="GA36" s="385"/>
      <c r="GB36" s="385"/>
      <c r="GC36" s="385"/>
      <c r="GD36" s="385"/>
      <c r="GE36" s="385"/>
      <c r="GF36" s="385"/>
      <c r="GG36" s="385"/>
      <c r="GH36" s="385"/>
      <c r="GI36" s="385"/>
      <c r="GJ36" s="385"/>
      <c r="GK36" s="385"/>
      <c r="GL36" s="385"/>
      <c r="GM36" s="385"/>
      <c r="GN36" s="385"/>
      <c r="GO36" s="385"/>
      <c r="GP36" s="385"/>
      <c r="GQ36" s="385"/>
      <c r="GR36" s="385"/>
      <c r="GS36" s="385"/>
      <c r="GT36" s="385"/>
      <c r="GU36" s="385"/>
      <c r="GV36" s="385"/>
      <c r="GW36" s="385"/>
      <c r="GX36" s="385"/>
      <c r="GY36" s="385"/>
      <c r="GZ36" s="385"/>
      <c r="HA36" s="385"/>
      <c r="HB36" s="385"/>
      <c r="HC36" s="385"/>
      <c r="HD36" s="385"/>
      <c r="HE36" s="385"/>
      <c r="HF36" s="385"/>
      <c r="HG36" s="385"/>
      <c r="HH36" s="385"/>
      <c r="HI36" s="385"/>
      <c r="HJ36" s="385"/>
      <c r="HK36" s="385"/>
      <c r="HL36" s="385"/>
      <c r="HM36" s="385"/>
      <c r="HN36" s="385"/>
      <c r="HO36" s="385"/>
      <c r="HP36" s="385"/>
      <c r="HQ36" s="385"/>
      <c r="HR36" s="385"/>
      <c r="HS36" s="385"/>
      <c r="HT36" s="385"/>
      <c r="HU36" s="385"/>
      <c r="HV36" s="385"/>
      <c r="HW36" s="385"/>
      <c r="HX36" s="385"/>
      <c r="HY36" s="385"/>
      <c r="HZ36" s="385"/>
      <c r="IA36" s="385"/>
      <c r="IB36" s="385"/>
      <c r="IC36" s="385"/>
      <c r="ID36" s="385"/>
      <c r="IE36" s="385"/>
      <c r="IF36" s="385"/>
      <c r="IG36" s="385"/>
      <c r="IH36" s="385"/>
      <c r="II36" s="385"/>
      <c r="IJ36" s="385"/>
      <c r="IK36" s="385"/>
      <c r="IL36" s="385"/>
      <c r="IM36" s="385"/>
      <c r="IN36" s="385"/>
      <c r="IO36" s="385"/>
      <c r="IP36" s="385"/>
      <c r="IQ36" s="385"/>
      <c r="IR36" s="385"/>
      <c r="IS36" s="385"/>
      <c r="IT36" s="385"/>
      <c r="IU36" s="385"/>
      <c r="IV36" s="385"/>
    </row>
    <row r="37" spans="1:256" ht="15">
      <c r="A37" s="37"/>
      <c r="B37" s="5"/>
      <c r="C37" s="5"/>
      <c r="D37" s="5"/>
      <c r="E37" s="5"/>
      <c r="F37" s="5"/>
      <c r="G37" s="5"/>
      <c r="H37" s="5"/>
      <c r="I37" s="5"/>
      <c r="J37" s="5"/>
      <c r="K37" s="13"/>
      <c r="L37" s="5"/>
      <c r="M37" s="5"/>
      <c r="N37" s="5"/>
      <c r="O37" s="5"/>
      <c r="P37" s="5"/>
      <c r="Q37" s="37"/>
      <c r="R37" s="5"/>
      <c r="S37" s="5"/>
      <c r="T37" s="5"/>
      <c r="U37" s="5"/>
      <c r="V37" s="5"/>
      <c r="W37" s="5"/>
      <c r="X37" s="5"/>
      <c r="Y37" s="5"/>
      <c r="Z37" s="5"/>
      <c r="AA37" s="13"/>
      <c r="AB37" s="5"/>
      <c r="AC37" s="5"/>
      <c r="AD37" s="5"/>
      <c r="AE37" s="5"/>
      <c r="AF37" s="5"/>
      <c r="AG37" s="37"/>
      <c r="AH37" s="5"/>
      <c r="AI37" s="5"/>
      <c r="AJ37" s="5"/>
      <c r="AK37" s="5"/>
      <c r="AL37" s="5"/>
      <c r="AM37" s="5"/>
      <c r="AN37" s="5"/>
      <c r="AO37" s="5"/>
      <c r="AP37" s="5"/>
      <c r="AQ37" s="13"/>
      <c r="AR37" s="5"/>
      <c r="AS37" s="5"/>
      <c r="AT37" s="5"/>
      <c r="AU37" s="5"/>
      <c r="AV37" s="5"/>
      <c r="AW37" s="37"/>
      <c r="AX37" s="5"/>
      <c r="AY37" s="5"/>
      <c r="AZ37" s="5"/>
      <c r="BA37" s="5"/>
      <c r="BB37" s="5"/>
      <c r="BC37" s="5"/>
      <c r="BD37" s="5"/>
      <c r="BE37" s="5"/>
      <c r="BF37" s="5"/>
      <c r="BG37" s="13"/>
      <c r="BH37" s="5"/>
      <c r="BI37" s="5"/>
      <c r="BJ37" s="5"/>
      <c r="BK37" s="5"/>
      <c r="BL37" s="5"/>
      <c r="BM37" s="37"/>
      <c r="BN37" s="5"/>
      <c r="BO37" s="5"/>
      <c r="BP37" s="5"/>
      <c r="BQ37" s="5"/>
      <c r="BR37" s="5"/>
      <c r="BS37" s="5"/>
      <c r="BT37" s="5"/>
      <c r="BU37" s="5"/>
      <c r="BV37" s="5"/>
      <c r="BW37" s="13"/>
      <c r="BX37" s="5"/>
      <c r="BY37" s="5"/>
      <c r="BZ37" s="5"/>
      <c r="CA37" s="5"/>
      <c r="CB37" s="5"/>
      <c r="CC37" s="37"/>
      <c r="CD37" s="5"/>
      <c r="CE37" s="5"/>
      <c r="CF37" s="5"/>
      <c r="CG37" s="5"/>
      <c r="CH37" s="5"/>
      <c r="CI37" s="5"/>
      <c r="CJ37" s="5"/>
      <c r="CK37" s="5"/>
      <c r="CL37" s="5"/>
      <c r="CM37" s="13"/>
      <c r="CN37" s="5"/>
      <c r="CO37" s="5"/>
      <c r="CP37" s="5"/>
      <c r="CQ37" s="5"/>
      <c r="CR37" s="5"/>
      <c r="CS37" s="37"/>
      <c r="CT37" s="5"/>
      <c r="CU37" s="5"/>
      <c r="CV37" s="5"/>
      <c r="CW37" s="5"/>
      <c r="CX37" s="5"/>
      <c r="CY37" s="5"/>
      <c r="CZ37" s="5"/>
      <c r="DA37" s="5"/>
      <c r="DB37" s="5"/>
      <c r="DC37" s="13"/>
      <c r="DD37" s="5"/>
      <c r="DE37" s="5"/>
      <c r="DF37" s="5"/>
      <c r="DG37" s="5"/>
      <c r="DH37" s="5"/>
      <c r="DI37" s="37"/>
      <c r="DJ37" s="5"/>
      <c r="DK37" s="5"/>
      <c r="DL37" s="5"/>
      <c r="DM37" s="5"/>
      <c r="DN37" s="5"/>
      <c r="DO37" s="5"/>
      <c r="DP37" s="5"/>
      <c r="DQ37" s="5"/>
      <c r="DR37" s="5"/>
      <c r="DS37" s="13"/>
      <c r="DT37" s="5"/>
      <c r="DU37" s="5"/>
      <c r="DV37" s="5"/>
      <c r="DW37" s="5"/>
      <c r="DX37" s="5"/>
      <c r="DY37" s="37"/>
      <c r="DZ37" s="5"/>
      <c r="EA37" s="5"/>
      <c r="EB37" s="5"/>
      <c r="EC37" s="5"/>
      <c r="ED37" s="5"/>
      <c r="EE37" s="5"/>
      <c r="EF37" s="5"/>
      <c r="EG37" s="5"/>
      <c r="EH37" s="5"/>
      <c r="EI37" s="13"/>
      <c r="EJ37" s="5"/>
      <c r="EK37" s="5"/>
      <c r="EL37" s="5"/>
      <c r="EM37" s="5"/>
      <c r="EN37" s="5"/>
      <c r="EO37" s="37"/>
      <c r="EP37" s="5"/>
      <c r="EQ37" s="5"/>
      <c r="ER37" s="5"/>
      <c r="ES37" s="5"/>
      <c r="ET37" s="5"/>
      <c r="EU37" s="5"/>
      <c r="EV37" s="5"/>
      <c r="EW37" s="5"/>
      <c r="EX37" s="5"/>
      <c r="EY37" s="13"/>
      <c r="EZ37" s="5"/>
      <c r="FA37" s="5"/>
      <c r="FB37" s="5"/>
      <c r="FC37" s="5"/>
      <c r="FD37" s="5"/>
      <c r="FE37" s="37"/>
      <c r="FF37" s="5"/>
      <c r="FG37" s="5"/>
      <c r="FH37" s="5"/>
      <c r="FI37" s="5"/>
      <c r="FJ37" s="5"/>
      <c r="FK37" s="5"/>
      <c r="FL37" s="5"/>
      <c r="FM37" s="5"/>
      <c r="FN37" s="5"/>
      <c r="FO37" s="13"/>
      <c r="FP37" s="5"/>
      <c r="FQ37" s="5"/>
      <c r="FR37" s="5"/>
      <c r="FS37" s="5"/>
      <c r="FT37" s="5"/>
      <c r="FU37" s="37"/>
      <c r="FV37" s="5"/>
      <c r="FW37" s="5"/>
      <c r="FX37" s="5"/>
      <c r="FY37" s="5"/>
      <c r="FZ37" s="5"/>
      <c r="GA37" s="5"/>
      <c r="GB37" s="5"/>
      <c r="GC37" s="5"/>
      <c r="GD37" s="5"/>
      <c r="GE37" s="13"/>
      <c r="GF37" s="5"/>
      <c r="GG37" s="5"/>
      <c r="GH37" s="5"/>
      <c r="GI37" s="5"/>
      <c r="GJ37" s="5"/>
      <c r="GK37" s="37"/>
      <c r="GL37" s="5"/>
      <c r="GM37" s="5"/>
      <c r="GN37" s="5"/>
      <c r="GO37" s="5"/>
      <c r="GP37" s="5"/>
      <c r="GQ37" s="5"/>
      <c r="GR37" s="5"/>
      <c r="GS37" s="5"/>
      <c r="GT37" s="5"/>
      <c r="GU37" s="13"/>
      <c r="GV37" s="5"/>
      <c r="GW37" s="5"/>
      <c r="GX37" s="5"/>
      <c r="GY37" s="5"/>
      <c r="GZ37" s="5"/>
      <c r="HA37" s="37"/>
      <c r="HB37" s="5"/>
      <c r="HC37" s="5"/>
      <c r="HD37" s="5"/>
      <c r="HE37" s="5"/>
      <c r="HF37" s="5"/>
      <c r="HG37" s="5"/>
      <c r="HH37" s="5"/>
      <c r="HI37" s="5"/>
      <c r="HJ37" s="5"/>
      <c r="HK37" s="13"/>
      <c r="HL37" s="5"/>
      <c r="HM37" s="5"/>
      <c r="HN37" s="5"/>
      <c r="HO37" s="5"/>
      <c r="HP37" s="5"/>
      <c r="HQ37" s="37"/>
      <c r="HR37" s="5"/>
      <c r="HS37" s="5"/>
      <c r="HT37" s="5"/>
      <c r="HU37" s="5"/>
      <c r="HV37" s="5"/>
      <c r="HW37" s="5"/>
      <c r="HX37" s="5"/>
      <c r="HY37" s="5"/>
      <c r="HZ37" s="5"/>
      <c r="IA37" s="13"/>
      <c r="IB37" s="5"/>
      <c r="IC37" s="5"/>
      <c r="ID37" s="5"/>
      <c r="IE37" s="5"/>
      <c r="IF37" s="5"/>
      <c r="IG37" s="37"/>
      <c r="IH37" s="5"/>
      <c r="II37" s="5"/>
      <c r="IJ37" s="5"/>
      <c r="IK37" s="5"/>
      <c r="IL37" s="5"/>
      <c r="IM37" s="5"/>
      <c r="IN37" s="5"/>
      <c r="IO37" s="5"/>
      <c r="IP37" s="5"/>
      <c r="IQ37" s="13"/>
      <c r="IR37" s="5"/>
      <c r="IS37" s="5"/>
      <c r="IT37" s="5"/>
      <c r="IU37" s="5"/>
      <c r="IV37" s="5"/>
    </row>
    <row r="38" spans="1:256" ht="14.25">
      <c r="A38" s="385"/>
      <c r="B38" s="385"/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5"/>
      <c r="X38" s="385"/>
      <c r="Y38" s="385"/>
      <c r="Z38" s="385"/>
      <c r="AA38" s="385"/>
      <c r="AB38" s="385"/>
      <c r="AC38" s="385"/>
      <c r="AD38" s="385"/>
      <c r="AE38" s="385"/>
      <c r="AF38" s="385"/>
      <c r="AG38" s="385"/>
      <c r="AH38" s="385"/>
      <c r="AI38" s="385"/>
      <c r="AJ38" s="385"/>
      <c r="AK38" s="385"/>
      <c r="AL38" s="385"/>
      <c r="AM38" s="385"/>
      <c r="AN38" s="385"/>
      <c r="AO38" s="385"/>
      <c r="AP38" s="385"/>
      <c r="AQ38" s="385"/>
      <c r="AR38" s="385"/>
      <c r="AS38" s="385"/>
      <c r="AT38" s="385"/>
      <c r="AU38" s="385"/>
      <c r="AV38" s="385"/>
      <c r="AW38" s="385"/>
      <c r="AX38" s="385"/>
      <c r="AY38" s="385"/>
      <c r="AZ38" s="385"/>
      <c r="BA38" s="385"/>
      <c r="BB38" s="385"/>
      <c r="BC38" s="385"/>
      <c r="BD38" s="385"/>
      <c r="BE38" s="385"/>
      <c r="BF38" s="385"/>
      <c r="BG38" s="385"/>
      <c r="BH38" s="385"/>
      <c r="BI38" s="385"/>
      <c r="BJ38" s="385"/>
      <c r="BK38" s="385"/>
      <c r="BL38" s="385"/>
      <c r="BM38" s="385"/>
      <c r="BN38" s="385"/>
      <c r="BO38" s="385"/>
      <c r="BP38" s="385"/>
      <c r="BQ38" s="385"/>
      <c r="BR38" s="385"/>
      <c r="BS38" s="385"/>
      <c r="BT38" s="385"/>
      <c r="BU38" s="385"/>
      <c r="BV38" s="385"/>
      <c r="BW38" s="385"/>
      <c r="BX38" s="385"/>
      <c r="BY38" s="385"/>
      <c r="BZ38" s="385"/>
      <c r="CA38" s="385"/>
      <c r="CB38" s="385"/>
      <c r="CC38" s="385"/>
      <c r="CD38" s="385"/>
      <c r="CE38" s="385"/>
      <c r="CF38" s="385"/>
      <c r="CG38" s="385"/>
      <c r="CH38" s="385"/>
      <c r="CI38" s="385"/>
      <c r="CJ38" s="385"/>
      <c r="CK38" s="385"/>
      <c r="CL38" s="385"/>
      <c r="CM38" s="385"/>
      <c r="CN38" s="385"/>
      <c r="CO38" s="385"/>
      <c r="CP38" s="385"/>
      <c r="CQ38" s="385"/>
      <c r="CR38" s="385"/>
      <c r="CS38" s="385"/>
      <c r="CT38" s="385"/>
      <c r="CU38" s="385"/>
      <c r="CV38" s="385"/>
      <c r="CW38" s="385"/>
      <c r="CX38" s="385"/>
      <c r="CY38" s="385"/>
      <c r="CZ38" s="385"/>
      <c r="DA38" s="385"/>
      <c r="DB38" s="385"/>
      <c r="DC38" s="385"/>
      <c r="DD38" s="385"/>
      <c r="DE38" s="385"/>
      <c r="DF38" s="385"/>
      <c r="DG38" s="385"/>
      <c r="DH38" s="385"/>
      <c r="DI38" s="385"/>
      <c r="DJ38" s="385"/>
      <c r="DK38" s="385"/>
      <c r="DL38" s="385"/>
      <c r="DM38" s="385"/>
      <c r="DN38" s="385"/>
      <c r="DO38" s="385"/>
      <c r="DP38" s="385"/>
      <c r="DQ38" s="385"/>
      <c r="DR38" s="385"/>
      <c r="DS38" s="385"/>
      <c r="DT38" s="385"/>
      <c r="DU38" s="385"/>
      <c r="DV38" s="385"/>
      <c r="DW38" s="385"/>
      <c r="DX38" s="385"/>
      <c r="DY38" s="385"/>
      <c r="DZ38" s="385"/>
      <c r="EA38" s="385"/>
      <c r="EB38" s="385"/>
      <c r="EC38" s="385"/>
      <c r="ED38" s="385"/>
      <c r="EE38" s="385"/>
      <c r="EF38" s="385"/>
      <c r="EG38" s="385"/>
      <c r="EH38" s="385"/>
      <c r="EI38" s="385"/>
      <c r="EJ38" s="385"/>
      <c r="EK38" s="385"/>
      <c r="EL38" s="385"/>
      <c r="EM38" s="385"/>
      <c r="EN38" s="385"/>
      <c r="EO38" s="385"/>
      <c r="EP38" s="385"/>
      <c r="EQ38" s="385"/>
      <c r="ER38" s="385"/>
      <c r="ES38" s="385"/>
      <c r="ET38" s="385"/>
      <c r="EU38" s="385"/>
      <c r="EV38" s="385"/>
      <c r="EW38" s="385"/>
      <c r="EX38" s="385"/>
      <c r="EY38" s="385"/>
      <c r="EZ38" s="385"/>
      <c r="FA38" s="385"/>
      <c r="FB38" s="385"/>
      <c r="FC38" s="385"/>
      <c r="FD38" s="385"/>
      <c r="FE38" s="385"/>
      <c r="FF38" s="385"/>
      <c r="FG38" s="385"/>
      <c r="FH38" s="385"/>
      <c r="FI38" s="385"/>
      <c r="FJ38" s="385"/>
      <c r="FK38" s="385"/>
      <c r="FL38" s="385"/>
      <c r="FM38" s="385"/>
      <c r="FN38" s="385"/>
      <c r="FO38" s="385"/>
      <c r="FP38" s="385"/>
      <c r="FQ38" s="385"/>
      <c r="FR38" s="385"/>
      <c r="FS38" s="385"/>
      <c r="FT38" s="385"/>
      <c r="FU38" s="385"/>
      <c r="FV38" s="385"/>
      <c r="FW38" s="385"/>
      <c r="FX38" s="385"/>
      <c r="FY38" s="385"/>
      <c r="FZ38" s="385"/>
      <c r="GA38" s="385"/>
      <c r="GB38" s="385"/>
      <c r="GC38" s="385"/>
      <c r="GD38" s="385"/>
      <c r="GE38" s="385"/>
      <c r="GF38" s="385"/>
      <c r="GG38" s="385"/>
      <c r="GH38" s="385"/>
      <c r="GI38" s="385"/>
      <c r="GJ38" s="385"/>
      <c r="GK38" s="385"/>
      <c r="GL38" s="385"/>
      <c r="GM38" s="385"/>
      <c r="GN38" s="385"/>
      <c r="GO38" s="385"/>
      <c r="GP38" s="385"/>
      <c r="GQ38" s="385"/>
      <c r="GR38" s="385"/>
      <c r="GS38" s="385"/>
      <c r="GT38" s="385"/>
      <c r="GU38" s="385"/>
      <c r="GV38" s="385"/>
      <c r="GW38" s="385"/>
      <c r="GX38" s="385"/>
      <c r="GY38" s="385"/>
      <c r="GZ38" s="385"/>
      <c r="HA38" s="385"/>
      <c r="HB38" s="385"/>
      <c r="HC38" s="385"/>
      <c r="HD38" s="385"/>
      <c r="HE38" s="385"/>
      <c r="HF38" s="385"/>
      <c r="HG38" s="385"/>
      <c r="HH38" s="385"/>
      <c r="HI38" s="385"/>
      <c r="HJ38" s="385"/>
      <c r="HK38" s="385"/>
      <c r="HL38" s="385"/>
      <c r="HM38" s="385"/>
      <c r="HN38" s="385"/>
      <c r="HO38" s="385"/>
      <c r="HP38" s="385"/>
      <c r="HQ38" s="385"/>
      <c r="HR38" s="385"/>
      <c r="HS38" s="385"/>
      <c r="HT38" s="385"/>
      <c r="HU38" s="385"/>
      <c r="HV38" s="385"/>
      <c r="HW38" s="385"/>
      <c r="HX38" s="385"/>
      <c r="HY38" s="385"/>
      <c r="HZ38" s="385"/>
      <c r="IA38" s="385"/>
      <c r="IB38" s="385"/>
      <c r="IC38" s="385"/>
      <c r="ID38" s="385"/>
      <c r="IE38" s="385"/>
      <c r="IF38" s="385"/>
      <c r="IG38" s="385"/>
      <c r="IH38" s="385"/>
      <c r="II38" s="385"/>
      <c r="IJ38" s="385"/>
      <c r="IK38" s="385"/>
      <c r="IL38" s="385"/>
      <c r="IM38" s="385"/>
      <c r="IN38" s="385"/>
      <c r="IO38" s="385"/>
      <c r="IP38" s="385"/>
      <c r="IQ38" s="385"/>
      <c r="IR38" s="385"/>
      <c r="IS38" s="385"/>
      <c r="IT38" s="385"/>
      <c r="IU38" s="385"/>
      <c r="IV38" s="385"/>
    </row>
    <row r="40" s="62" customFormat="1" ht="11.25"/>
    <row r="41" s="62" customFormat="1" ht="11.25"/>
    <row r="42" s="62" customFormat="1" ht="11.25"/>
    <row r="43" s="62" customFormat="1" ht="11.25"/>
    <row r="44" s="62" customFormat="1" ht="11.25"/>
    <row r="45" s="62" customFormat="1" ht="11.25"/>
    <row r="46" s="62" customFormat="1" ht="11.25"/>
    <row r="47" s="62" customFormat="1" ht="11.25"/>
    <row r="48" s="62" customFormat="1" ht="11.25"/>
    <row r="49" s="62" customFormat="1" ht="11.25"/>
    <row r="50" s="62" customFormat="1" ht="11.25"/>
    <row r="51" s="62" customFormat="1" ht="11.25"/>
    <row r="52" s="62" customFormat="1" ht="11.25"/>
    <row r="53" s="62" customFormat="1" ht="11.25"/>
    <row r="54" s="62" customFormat="1" ht="11.25"/>
    <row r="55" s="62" customFormat="1" ht="11.25"/>
    <row r="56" s="62" customFormat="1" ht="11.25"/>
    <row r="57" s="62" customFormat="1" ht="11.25"/>
    <row r="58" s="62" customFormat="1" ht="11.25"/>
    <row r="59" s="62" customFormat="1" ht="11.25"/>
    <row r="60" s="62" customFormat="1" ht="11.25"/>
    <row r="61" s="62" customFormat="1" ht="11.25"/>
    <row r="62" s="62" customFormat="1" ht="11.25"/>
    <row r="63" s="62" customFormat="1" ht="11.25"/>
    <row r="64" s="62" customFormat="1" ht="11.25"/>
    <row r="65" s="62" customFormat="1" ht="11.25"/>
    <row r="66" s="62" customFormat="1" ht="11.25"/>
    <row r="67" s="62" customFormat="1" ht="11.25"/>
    <row r="68" s="62" customFormat="1" ht="11.25"/>
    <row r="69" s="62" customFormat="1" ht="11.25"/>
    <row r="70" s="62" customFormat="1" ht="11.25"/>
    <row r="71" s="62" customFormat="1" ht="11.25"/>
    <row r="72" s="62" customFormat="1" ht="11.25"/>
    <row r="73" s="62" customFormat="1" ht="11.25"/>
    <row r="74" s="62" customFormat="1" ht="11.25"/>
    <row r="75" s="62" customFormat="1" ht="11.25"/>
    <row r="76" s="62" customFormat="1" ht="11.25"/>
    <row r="77" s="62" customFormat="1" ht="11.25"/>
    <row r="78" s="62" customFormat="1" ht="11.25"/>
    <row r="79" s="62" customFormat="1" ht="11.25"/>
    <row r="80" s="62" customFormat="1" ht="11.25"/>
    <row r="81" s="62" customFormat="1" ht="11.25"/>
    <row r="82" s="62" customFormat="1" ht="11.25"/>
    <row r="83" s="62" customFormat="1" ht="11.25"/>
    <row r="84" s="62" customFormat="1" ht="11.25"/>
    <row r="85" s="62" customFormat="1" ht="11.25"/>
    <row r="86" s="62" customFormat="1" ht="11.25"/>
    <row r="87" s="62" customFormat="1" ht="11.25"/>
    <row r="88" s="62" customFormat="1" ht="11.25"/>
    <row r="89" s="62" customFormat="1" ht="11.25"/>
    <row r="90" s="62" customFormat="1" ht="11.25"/>
    <row r="91" s="62" customFormat="1" ht="11.25"/>
    <row r="92" s="62" customFormat="1" ht="11.25"/>
    <row r="93" s="62" customFormat="1" ht="11.25"/>
    <row r="94" s="62" customFormat="1" ht="11.25"/>
    <row r="95" s="62" customFormat="1" ht="11.25"/>
    <row r="96" s="62" customFormat="1" ht="11.25"/>
    <row r="97" s="62" customFormat="1" ht="11.25"/>
    <row r="98" s="62" customFormat="1" ht="11.25"/>
    <row r="99" s="62" customFormat="1" ht="11.25"/>
    <row r="100" s="62" customFormat="1" ht="11.25"/>
    <row r="101" s="62" customFormat="1" ht="11.25"/>
    <row r="102" s="62" customFormat="1" ht="11.25"/>
    <row r="103" s="62" customFormat="1" ht="11.25"/>
    <row r="104" s="62" customFormat="1" ht="11.25"/>
    <row r="105" s="62" customFormat="1" ht="11.25"/>
    <row r="106" s="62" customFormat="1" ht="11.25"/>
    <row r="107" s="62" customFormat="1" ht="11.25"/>
    <row r="108" s="62" customFormat="1" ht="11.25"/>
    <row r="109" s="62" customFormat="1" ht="11.25"/>
    <row r="110" s="62" customFormat="1" ht="11.25"/>
    <row r="111" s="62" customFormat="1" ht="11.25"/>
    <row r="112" s="62" customFormat="1" ht="11.25"/>
    <row r="113" s="62" customFormat="1" ht="11.25"/>
    <row r="114" s="62" customFormat="1" ht="11.25"/>
    <row r="115" s="62" customFormat="1" ht="11.25"/>
    <row r="116" s="62" customFormat="1" ht="11.25"/>
    <row r="117" s="62" customFormat="1" ht="11.25"/>
    <row r="118" s="62" customFormat="1" ht="11.25"/>
    <row r="119" s="62" customFormat="1" ht="11.25"/>
    <row r="120" s="62" customFormat="1" ht="11.25"/>
    <row r="121" s="62" customFormat="1" ht="11.25"/>
    <row r="122" s="62" customFormat="1" ht="11.25"/>
    <row r="123" s="62" customFormat="1" ht="11.25"/>
    <row r="124" s="62" customFormat="1" ht="11.25"/>
    <row r="125" s="62" customFormat="1" ht="11.25"/>
    <row r="126" s="62" customFormat="1" ht="11.25"/>
    <row r="127" s="62" customFormat="1" ht="11.25"/>
    <row r="128" s="62" customFormat="1" ht="11.25"/>
    <row r="129" s="62" customFormat="1" ht="11.25"/>
    <row r="130" s="62" customFormat="1" ht="11.25"/>
    <row r="131" s="62" customFormat="1" ht="11.25"/>
    <row r="132" s="62" customFormat="1" ht="11.25"/>
    <row r="133" s="62" customFormat="1" ht="11.25"/>
    <row r="134" s="62" customFormat="1" ht="11.25"/>
    <row r="135" s="62" customFormat="1" ht="11.25"/>
    <row r="136" s="62" customFormat="1" ht="11.25"/>
    <row r="137" s="62" customFormat="1" ht="11.25"/>
  </sheetData>
  <sheetProtection/>
  <mergeCells count="44">
    <mergeCell ref="J7:J8"/>
    <mergeCell ref="K7:M7"/>
    <mergeCell ref="P7:P8"/>
    <mergeCell ref="A3:P3"/>
    <mergeCell ref="A5:P5"/>
    <mergeCell ref="A7:A8"/>
    <mergeCell ref="B7:B8"/>
    <mergeCell ref="C7:E7"/>
    <mergeCell ref="H7:H8"/>
    <mergeCell ref="I7:I8"/>
    <mergeCell ref="A32:C32"/>
    <mergeCell ref="A36:P36"/>
    <mergeCell ref="Q36:AF36"/>
    <mergeCell ref="AG36:AV36"/>
    <mergeCell ref="AW36:BL36"/>
    <mergeCell ref="BM36:CB36"/>
    <mergeCell ref="CC36:CR36"/>
    <mergeCell ref="CS36:DH36"/>
    <mergeCell ref="HA36:HP36"/>
    <mergeCell ref="HQ36:IF36"/>
    <mergeCell ref="DI36:DX36"/>
    <mergeCell ref="DY36:EN36"/>
    <mergeCell ref="EO36:FD36"/>
    <mergeCell ref="FE36:FT36"/>
    <mergeCell ref="IG36:IV36"/>
    <mergeCell ref="A38:P38"/>
    <mergeCell ref="Q38:AF38"/>
    <mergeCell ref="AG38:AV38"/>
    <mergeCell ref="AW38:BL38"/>
    <mergeCell ref="BM38:CB38"/>
    <mergeCell ref="CC38:CR38"/>
    <mergeCell ref="CS38:DH38"/>
    <mergeCell ref="IG38:IV38"/>
    <mergeCell ref="HQ38:IF38"/>
    <mergeCell ref="A1:P1"/>
    <mergeCell ref="FU38:GJ38"/>
    <mergeCell ref="GK38:GZ38"/>
    <mergeCell ref="HA38:HP38"/>
    <mergeCell ref="DI38:DX38"/>
    <mergeCell ref="DY38:EN38"/>
    <mergeCell ref="EO38:FD38"/>
    <mergeCell ref="FE38:FT38"/>
    <mergeCell ref="FU36:GJ36"/>
    <mergeCell ref="GK36:GZ36"/>
  </mergeCells>
  <printOptions/>
  <pageMargins left="0.17" right="0.29" top="0.91" bottom="0.72" header="0.17" footer="0.15"/>
  <pageSetup horizontalDpi="600" verticalDpi="600" orientation="landscape" paperSize="9" r:id="rId1"/>
  <headerFooter alignWithMargins="0">
    <oddFooter>&amp;L&amp;F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G26"/>
  <sheetViews>
    <sheetView workbookViewId="0" topLeftCell="A1">
      <selection activeCell="B29" sqref="B29"/>
    </sheetView>
  </sheetViews>
  <sheetFormatPr defaultColWidth="9.140625" defaultRowHeight="12"/>
  <cols>
    <col min="1" max="1" width="5.7109375" style="5" customWidth="1"/>
    <col min="2" max="2" width="65.00390625" style="5" customWidth="1"/>
    <col min="3" max="3" width="19.7109375" style="5" customWidth="1"/>
    <col min="4" max="4" width="17.28125" style="5" customWidth="1"/>
    <col min="5" max="5" width="20.28125" style="5" customWidth="1"/>
    <col min="6" max="6" width="16.140625" style="5" customWidth="1"/>
    <col min="7" max="7" width="25.421875" style="5" customWidth="1"/>
    <col min="8" max="16384" width="9.28125" style="5" customWidth="1"/>
  </cols>
  <sheetData>
    <row r="2" spans="1:7" ht="15">
      <c r="A2" s="385" t="s">
        <v>642</v>
      </c>
      <c r="B2" s="385"/>
      <c r="C2" s="385"/>
      <c r="D2" s="385"/>
      <c r="E2" s="385"/>
      <c r="F2" s="385"/>
      <c r="G2" s="385"/>
    </row>
    <row r="3" spans="1:7" ht="15">
      <c r="A3" s="385" t="s">
        <v>643</v>
      </c>
      <c r="B3" s="385"/>
      <c r="C3" s="385"/>
      <c r="D3" s="385"/>
      <c r="E3" s="385"/>
      <c r="F3" s="385"/>
      <c r="G3" s="385"/>
    </row>
    <row r="5" spans="1:7" ht="26.25" customHeight="1">
      <c r="A5" s="367" t="s">
        <v>644</v>
      </c>
      <c r="B5" s="368" t="s">
        <v>645</v>
      </c>
      <c r="C5" s="368" t="s">
        <v>646</v>
      </c>
      <c r="D5" s="368" t="s">
        <v>647</v>
      </c>
      <c r="E5" s="425" t="s">
        <v>648</v>
      </c>
      <c r="F5" s="426"/>
      <c r="G5" s="427"/>
    </row>
    <row r="6" spans="1:7" ht="30.75" customHeight="1">
      <c r="A6" s="369"/>
      <c r="B6" s="369"/>
      <c r="C6" s="370" t="s">
        <v>649</v>
      </c>
      <c r="D6" s="370" t="s">
        <v>650</v>
      </c>
      <c r="E6" s="371" t="s">
        <v>651</v>
      </c>
      <c r="F6" s="372" t="s">
        <v>652</v>
      </c>
      <c r="G6" s="371" t="s">
        <v>653</v>
      </c>
    </row>
    <row r="7" spans="1:7" ht="15">
      <c r="A7" s="14">
        <v>1</v>
      </c>
      <c r="B7" s="373" t="s">
        <v>654</v>
      </c>
      <c r="C7" s="374">
        <v>143407.12</v>
      </c>
      <c r="D7" s="14">
        <v>14</v>
      </c>
      <c r="E7" s="374">
        <v>30730.1</v>
      </c>
      <c r="F7" s="14">
        <v>0</v>
      </c>
      <c r="G7" s="374">
        <v>30730.1</v>
      </c>
    </row>
    <row r="8" spans="1:7" ht="22.5" customHeight="1">
      <c r="A8" s="14">
        <v>2</v>
      </c>
      <c r="B8" s="373" t="s">
        <v>655</v>
      </c>
      <c r="C8" s="374">
        <v>157340.85</v>
      </c>
      <c r="D8" s="14">
        <v>16</v>
      </c>
      <c r="E8" s="375">
        <v>70000</v>
      </c>
      <c r="F8" s="14">
        <v>0</v>
      </c>
      <c r="G8" s="375">
        <v>70000</v>
      </c>
    </row>
    <row r="9" spans="1:7" ht="45">
      <c r="A9" s="14">
        <v>3</v>
      </c>
      <c r="B9" s="373" t="s">
        <v>656</v>
      </c>
      <c r="C9" s="374">
        <v>89709.8</v>
      </c>
      <c r="D9" s="14">
        <v>12</v>
      </c>
      <c r="E9" s="374">
        <v>72864.65</v>
      </c>
      <c r="F9" s="14">
        <v>0</v>
      </c>
      <c r="G9" s="374">
        <v>72864.65</v>
      </c>
    </row>
    <row r="10" spans="1:7" ht="45">
      <c r="A10" s="14">
        <v>4</v>
      </c>
      <c r="B10" s="373" t="s">
        <v>657</v>
      </c>
      <c r="C10" s="374">
        <v>18884558.48</v>
      </c>
      <c r="D10" s="14">
        <v>23</v>
      </c>
      <c r="E10" s="374">
        <v>9442279.24</v>
      </c>
      <c r="F10" s="14">
        <v>0</v>
      </c>
      <c r="G10" s="374">
        <v>9442279.24</v>
      </c>
    </row>
    <row r="11" spans="1:7" ht="45">
      <c r="A11" s="14">
        <v>5</v>
      </c>
      <c r="B11" s="373" t="s">
        <v>658</v>
      </c>
      <c r="C11" s="375">
        <v>3765600</v>
      </c>
      <c r="D11" s="14">
        <v>24</v>
      </c>
      <c r="E11" s="375">
        <v>1420000</v>
      </c>
      <c r="F11" s="374">
        <v>20897</v>
      </c>
      <c r="G11" s="374">
        <v>1378191.91</v>
      </c>
    </row>
    <row r="12" spans="1:7" ht="15">
      <c r="A12" s="14">
        <v>6</v>
      </c>
      <c r="B12" s="373" t="s">
        <v>659</v>
      </c>
      <c r="C12" s="374">
        <v>45360</v>
      </c>
      <c r="D12" s="14">
        <v>12</v>
      </c>
      <c r="E12" s="374">
        <v>45360</v>
      </c>
      <c r="F12" s="14">
        <v>0</v>
      </c>
      <c r="G12" s="374">
        <v>45360</v>
      </c>
    </row>
    <row r="13" spans="1:7" ht="15">
      <c r="A13" s="14">
        <v>7</v>
      </c>
      <c r="B13" s="373" t="s">
        <v>660</v>
      </c>
      <c r="C13" s="374">
        <v>136626.7</v>
      </c>
      <c r="D13" s="14">
        <v>13</v>
      </c>
      <c r="E13" s="374">
        <v>136626.7</v>
      </c>
      <c r="F13" s="14">
        <v>0</v>
      </c>
      <c r="G13" s="374">
        <v>136626.7</v>
      </c>
    </row>
    <row r="14" spans="1:7" ht="30">
      <c r="A14" s="14">
        <v>8</v>
      </c>
      <c r="B14" s="373" t="s">
        <v>661</v>
      </c>
      <c r="C14" s="374">
        <v>5311878.94</v>
      </c>
      <c r="D14" s="14">
        <v>24</v>
      </c>
      <c r="E14" s="374">
        <v>4293551.74</v>
      </c>
      <c r="F14" s="374">
        <v>1225779</v>
      </c>
      <c r="G14" s="374">
        <v>5311878.94</v>
      </c>
    </row>
    <row r="15" spans="1:7" ht="15">
      <c r="A15" s="14">
        <v>9</v>
      </c>
      <c r="B15" s="373" t="s">
        <v>662</v>
      </c>
      <c r="C15" s="374">
        <v>486245</v>
      </c>
      <c r="D15" s="14">
        <v>24</v>
      </c>
      <c r="E15" s="374">
        <v>4165</v>
      </c>
      <c r="F15" s="374">
        <v>4165</v>
      </c>
      <c r="G15" s="14">
        <v>0</v>
      </c>
    </row>
    <row r="16" spans="1:7" ht="15">
      <c r="A16" s="14">
        <v>10</v>
      </c>
      <c r="B16" s="373" t="s">
        <v>663</v>
      </c>
      <c r="C16" s="374">
        <v>271472.1</v>
      </c>
      <c r="D16" s="14">
        <v>11</v>
      </c>
      <c r="E16" s="374">
        <v>271472.1</v>
      </c>
      <c r="F16" s="14">
        <v>0</v>
      </c>
      <c r="G16" s="374">
        <v>271472.1</v>
      </c>
    </row>
    <row r="17" spans="1:7" ht="15">
      <c r="A17" s="14">
        <v>11</v>
      </c>
      <c r="B17" s="373" t="s">
        <v>664</v>
      </c>
      <c r="C17" s="374">
        <v>22492.04</v>
      </c>
      <c r="D17" s="14">
        <v>12</v>
      </c>
      <c r="E17" s="374">
        <v>22492.04</v>
      </c>
      <c r="F17" s="374">
        <v>1000</v>
      </c>
      <c r="G17" s="374">
        <v>21492.04</v>
      </c>
    </row>
    <row r="18" spans="1:7" ht="45">
      <c r="A18" s="14">
        <v>12</v>
      </c>
      <c r="B18" s="373" t="s">
        <v>665</v>
      </c>
      <c r="C18" s="374">
        <v>2930876.26</v>
      </c>
      <c r="D18" s="14">
        <v>18</v>
      </c>
      <c r="E18" s="375">
        <v>574000</v>
      </c>
      <c r="F18" s="374">
        <v>14000</v>
      </c>
      <c r="G18" s="375">
        <v>560000</v>
      </c>
    </row>
    <row r="19" spans="1:7" ht="15">
      <c r="A19" s="14">
        <v>13</v>
      </c>
      <c r="B19" s="373" t="s">
        <v>673</v>
      </c>
      <c r="C19" s="374">
        <v>67318.9</v>
      </c>
      <c r="D19" s="14">
        <v>11</v>
      </c>
      <c r="E19" s="374">
        <v>67318.9</v>
      </c>
      <c r="F19" s="14">
        <v>0</v>
      </c>
      <c r="G19" s="374">
        <v>67318.9</v>
      </c>
    </row>
    <row r="20" spans="1:7" ht="15">
      <c r="A20" s="14">
        <v>14</v>
      </c>
      <c r="B20" s="373" t="s">
        <v>666</v>
      </c>
      <c r="C20" s="374">
        <v>300000</v>
      </c>
      <c r="D20" s="14">
        <v>10</v>
      </c>
      <c r="E20" s="375">
        <v>300000</v>
      </c>
      <c r="F20" s="14">
        <v>0</v>
      </c>
      <c r="G20" s="375">
        <v>300000</v>
      </c>
    </row>
    <row r="21" spans="1:7" ht="15">
      <c r="A21" s="14">
        <v>15</v>
      </c>
      <c r="B21" s="373" t="s">
        <v>667</v>
      </c>
      <c r="C21" s="374">
        <v>300000</v>
      </c>
      <c r="D21" s="14">
        <v>10</v>
      </c>
      <c r="E21" s="375">
        <v>300000</v>
      </c>
      <c r="F21" s="14">
        <v>0</v>
      </c>
      <c r="G21" s="375">
        <v>300000</v>
      </c>
    </row>
    <row r="22" spans="1:7" ht="15">
      <c r="A22" s="14">
        <v>16</v>
      </c>
      <c r="B22" s="373" t="s">
        <v>668</v>
      </c>
      <c r="C22" s="374">
        <v>32445369.75</v>
      </c>
      <c r="D22" s="14">
        <v>23</v>
      </c>
      <c r="E22" s="374">
        <v>16222684.88</v>
      </c>
      <c r="F22" s="14">
        <v>0</v>
      </c>
      <c r="G22" s="374">
        <v>16222684.88</v>
      </c>
    </row>
    <row r="23" spans="1:7" ht="15">
      <c r="A23" s="14"/>
      <c r="B23" s="376" t="s">
        <v>669</v>
      </c>
      <c r="C23" s="374"/>
      <c r="D23" s="14"/>
      <c r="E23" s="377">
        <v>38273545.35</v>
      </c>
      <c r="F23" s="377">
        <v>1265841</v>
      </c>
      <c r="G23" s="377">
        <f>SUM(G7:G22)</f>
        <v>34230899.46</v>
      </c>
    </row>
    <row r="24" spans="3:6" ht="15">
      <c r="C24" s="378"/>
      <c r="F24" s="379"/>
    </row>
    <row r="25" spans="2:5" ht="15">
      <c r="B25" s="378" t="s">
        <v>670</v>
      </c>
      <c r="E25" s="5" t="s">
        <v>671</v>
      </c>
    </row>
    <row r="26" ht="15">
      <c r="B26" s="5" t="s">
        <v>672</v>
      </c>
    </row>
  </sheetData>
  <mergeCells count="3">
    <mergeCell ref="A2:G2"/>
    <mergeCell ref="A3:G3"/>
    <mergeCell ref="E5:G5"/>
  </mergeCells>
  <printOptions/>
  <pageMargins left="0.75" right="0.75" top="0.63" bottom="0.55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sivkov</cp:lastModifiedBy>
  <cp:lastPrinted>2014-02-12T11:36:34Z</cp:lastPrinted>
  <dcterms:created xsi:type="dcterms:W3CDTF">2000-07-24T05:48:36Z</dcterms:created>
  <dcterms:modified xsi:type="dcterms:W3CDTF">2014-02-12T12:39:44Z</dcterms:modified>
  <cp:category/>
  <cp:version/>
  <cp:contentType/>
  <cp:contentStatus/>
</cp:coreProperties>
</file>