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341" windowWidth="12600" windowHeight="11640" tabRatio="599" activeTab="8"/>
  </bookViews>
  <sheets>
    <sheet name="об.записка" sheetId="1" r:id="rId1"/>
    <sheet name="Приходи" sheetId="2" r:id="rId2"/>
    <sheet name="Разходи по функции" sheetId="3" r:id="rId3"/>
    <sheet name="Разходи по разпоредители" sheetId="4" r:id="rId4"/>
    <sheet name="СЕС Прил.4" sheetId="5" r:id="rId5"/>
    <sheet name="КРПРИЛ.№ 5" sheetId="6" r:id="rId6"/>
    <sheet name="ОбС" sheetId="7" r:id="rId7"/>
    <sheet name="читалища" sheetId="8" r:id="rId8"/>
    <sheet name="туризъм" sheetId="9" r:id="rId9"/>
    <sheet name="култура" sheetId="10" r:id="rId10"/>
    <sheet name="спорт" sheetId="11" r:id="rId11"/>
  </sheets>
  <definedNames>
    <definedName name="_xlnm.Print_Titles" localSheetId="1">'Приходи'!$7:$9</definedName>
    <definedName name="_xlnm.Print_Titles" localSheetId="7">'читалища'!$6:$9</definedName>
  </definedNames>
  <calcPr fullCalcOnLoad="1"/>
</workbook>
</file>

<file path=xl/sharedStrings.xml><?xml version="1.0" encoding="utf-8"?>
<sst xmlns="http://schemas.openxmlformats.org/spreadsheetml/2006/main" count="1100" uniqueCount="801">
  <si>
    <r>
      <t xml:space="preserve">Стр./ авторски надзор и рекултивация Депо ПУДООС И СЪФИНАНСИРАНЕ </t>
    </r>
    <r>
      <rPr>
        <b/>
        <sz val="10"/>
        <rFont val="Times New Roman"/>
        <family val="1"/>
      </rPr>
      <t>ПРЕХОДЕН</t>
    </r>
  </si>
  <si>
    <t>КАП.ТРАНСФЕРИ - 5500</t>
  </si>
  <si>
    <t>III. Капиталови разходи</t>
  </si>
  <si>
    <t>Международен форум "Българско наследство"</t>
  </si>
  <si>
    <t>Международен  филмов фестивал на късометражното кино</t>
  </si>
  <si>
    <t>01 02</t>
  </si>
  <si>
    <t>Учебни разходи и книги за библиотеки</t>
  </si>
  <si>
    <t>42 02</t>
  </si>
  <si>
    <t>Обезщетения и помощи по соц.осигур.</t>
  </si>
  <si>
    <t>велостоянки</t>
  </si>
  <si>
    <t>мелницата</t>
  </si>
  <si>
    <t>СУ "Христо Ботев"</t>
  </si>
  <si>
    <t>СУ с.Оброчище</t>
  </si>
  <si>
    <t>Общ. П  "Б К С"</t>
  </si>
  <si>
    <t>ОУ "Кирил и Методий"</t>
  </si>
  <si>
    <t>Регата "Добруджа къп"</t>
  </si>
  <si>
    <t xml:space="preserve">      разходвани за финансиране, както следва: </t>
  </si>
  <si>
    <t>Разпределението на разходите за местни дейности  по  функции  през  отчетния</t>
  </si>
  <si>
    <t xml:space="preserve"> -  всичко сметки за СЕС</t>
  </si>
  <si>
    <t>Общи държавни служби</t>
  </si>
  <si>
    <t>Социални дейности</t>
  </si>
  <si>
    <t>Икономически дейности</t>
  </si>
  <si>
    <t>V. Средства от европейски съюз (СЕС) и чужди средства.</t>
  </si>
  <si>
    <t>Освен отчет за касово изпълнение на бюджета (Б-3), общината изготвя  и  отчет  за</t>
  </si>
  <si>
    <t xml:space="preserve">       сметките  за  средствата  от   Европейския  съюз  на  бенифициенти  на  Кохезионния  и</t>
  </si>
  <si>
    <t xml:space="preserve">       структурните фондове към Националния фонд (СЕС-КСФ), също така отчет за сметките</t>
  </si>
  <si>
    <t xml:space="preserve">       за средствата от Европейския съюз на бенифициенти на Разплащателна агенция към ДФ</t>
  </si>
  <si>
    <t xml:space="preserve">       "Земеделие" (СЕС-РА), отчет за касовото изпълнение на други средства от ЕС (СЕС-ДЕС)</t>
  </si>
  <si>
    <t xml:space="preserve">       и отчет за касовото изпълнение на операциите  и  наличностите  по  сметката  за  чужди</t>
  </si>
  <si>
    <t xml:space="preserve">       средства (Б-3 с код 33).</t>
  </si>
  <si>
    <t>Салдо в</t>
  </si>
  <si>
    <t>началото</t>
  </si>
  <si>
    <t xml:space="preserve"> -  всичко бюджетни сметки </t>
  </si>
  <si>
    <t xml:space="preserve"> -  набирателна сметка</t>
  </si>
  <si>
    <t>Общо за Община Балчик</t>
  </si>
  <si>
    <t>IV. За местните дейности</t>
  </si>
  <si>
    <t>ЖС и БКС</t>
  </si>
  <si>
    <t>Общо местни д-сти</t>
  </si>
  <si>
    <t xml:space="preserve">      </t>
  </si>
  <si>
    <t>бюджет</t>
  </si>
  <si>
    <t>Всичко СЕС</t>
  </si>
  <si>
    <t>VІ. Други</t>
  </si>
  <si>
    <t>Вносител:</t>
  </si>
  <si>
    <t xml:space="preserve">     общата издръжка.</t>
  </si>
  <si>
    <t xml:space="preserve"> - за функция "ОДС" - РЗ и осигуровки на допълнително утвърдената численост</t>
  </si>
  <si>
    <t>От неданъчните приходи най-висок е дялът от изпълнението на:</t>
  </si>
  <si>
    <t xml:space="preserve">                    издръжка и залати</t>
  </si>
  <si>
    <t>разлика за кап.</t>
  </si>
  <si>
    <t>Придобиване на компютри</t>
  </si>
  <si>
    <t>лева</t>
  </si>
  <si>
    <t>Средства и плащания от/за сметки от ЕС (+-)</t>
  </si>
  <si>
    <t>88 03</t>
  </si>
  <si>
    <t>ФУНКЦИИ</t>
  </si>
  <si>
    <t>І. Общи държавни служби</t>
  </si>
  <si>
    <t>ІІ. Отбрана и сигурност</t>
  </si>
  <si>
    <t>ІІІ. Образование</t>
  </si>
  <si>
    <t>ІV. Здравеопазване</t>
  </si>
  <si>
    <t>V. Социално осигуряване и грижи</t>
  </si>
  <si>
    <t>VІ. ЖС, БКС и опазване на околна среда</t>
  </si>
  <si>
    <t>VІІ. Дейности по почив., културното и религ.дело</t>
  </si>
  <si>
    <t>VІІІ. Икономически дейности и услуги</t>
  </si>
  <si>
    <t>ІХ. Други</t>
  </si>
  <si>
    <t xml:space="preserve">X. Резерв </t>
  </si>
  <si>
    <t>Гл. експерт бюджет:</t>
  </si>
  <si>
    <t xml:space="preserve">       Началник отдел "БФС":</t>
  </si>
  <si>
    <t xml:space="preserve">                           / П.Сивков/ </t>
  </si>
  <si>
    <t xml:space="preserve"> / М.Димов /</t>
  </si>
  <si>
    <t>РАЗПОРЕДИТЕЛИ</t>
  </si>
  <si>
    <t>Общ.администрация</t>
  </si>
  <si>
    <t>Км-во с.Гурково</t>
  </si>
  <si>
    <t>Км-во с.Кранево</t>
  </si>
  <si>
    <t>Км-во с.Оброчище</t>
  </si>
  <si>
    <t>Км-во с.Соколово</t>
  </si>
  <si>
    <t>Км-во с.Сенокос</t>
  </si>
  <si>
    <t>Км-во с.Стражица</t>
  </si>
  <si>
    <t>ОУ "Антим I"</t>
  </si>
  <si>
    <t>ОУ с.Соколово</t>
  </si>
  <si>
    <t>ОУ с.Сенокос</t>
  </si>
  <si>
    <t>Исторически музей</t>
  </si>
  <si>
    <t xml:space="preserve">ВСИЧКО </t>
  </si>
  <si>
    <t xml:space="preserve">                                  Директор дирекция БФС: ...................................</t>
  </si>
  <si>
    <t xml:space="preserve">                                 / Я. Павлова /</t>
  </si>
  <si>
    <t>Началник отдел "БФС":</t>
  </si>
  <si>
    <t xml:space="preserve">                           / П.Сивков/               </t>
  </si>
  <si>
    <t>НА  ЧИТАЛИЩНИ ДЕЙНОСТИ</t>
  </si>
  <si>
    <t>НИКОЛАЙ АНГЕЛОВ</t>
  </si>
  <si>
    <t>Кмет на Община Балчик</t>
  </si>
  <si>
    <t xml:space="preserve">Погашения по краткосроч. кредит от фонд ФЛАГ </t>
  </si>
  <si>
    <t>28 09</t>
  </si>
  <si>
    <t>наказателни лихви за данъци, мита и осигур.вноски</t>
  </si>
  <si>
    <t>Остатък</t>
  </si>
  <si>
    <t>януари</t>
  </si>
  <si>
    <t>февруари</t>
  </si>
  <si>
    <t>март</t>
  </si>
  <si>
    <t>април</t>
  </si>
  <si>
    <t>май</t>
  </si>
  <si>
    <t>ДЪРЖАВНИ</t>
  </si>
  <si>
    <t>ДОФИНАНСИРАНЕ</t>
  </si>
  <si>
    <t>2. ФК "Албена 97" с. Оброчище</t>
  </si>
  <si>
    <t xml:space="preserve">        / М.Димов /</t>
  </si>
  <si>
    <t>13 02</t>
  </si>
  <si>
    <t>Данък върху наследствата</t>
  </si>
  <si>
    <t>46 30</t>
  </si>
  <si>
    <t>46 60</t>
  </si>
  <si>
    <t>текущи дарения, помощи и други от чужбина</t>
  </si>
  <si>
    <t>капиталови дарения и помощи от чужбина</t>
  </si>
  <si>
    <t>текущи дарения, помощи и други от страната</t>
  </si>
  <si>
    <t>83 72</t>
  </si>
  <si>
    <t xml:space="preserve">Получени дългосрочни заеми от фонд ФЛАГ </t>
  </si>
  <si>
    <t>83 82</t>
  </si>
  <si>
    <t>Погашения по дългосроч.заеми от фонд ФЛАГ</t>
  </si>
  <si>
    <t>/ М. Димов /</t>
  </si>
  <si>
    <t xml:space="preserve">                            / П.Сивков /</t>
  </si>
  <si>
    <t>в т.ч. в дейност 759 "Други разходи по културата"</t>
  </si>
  <si>
    <t>в т.ч. в дейност 865 "Туризъм"</t>
  </si>
  <si>
    <t xml:space="preserve">                           / П.Сивков/                                                                                 </t>
  </si>
  <si>
    <t>в т.ч.</t>
  </si>
  <si>
    <t>Национални празници на културата "Албена"</t>
  </si>
  <si>
    <t>I. Изграждане и поддържане на инфраструктурата на територията на общината</t>
  </si>
  <si>
    <t>ІІ. Реклама в страната и чужбина на туристически обекти в Община Балчик</t>
  </si>
  <si>
    <t xml:space="preserve">    2. Събития с  международно участие и значение</t>
  </si>
  <si>
    <t xml:space="preserve">    1. Общински и общоградски празници с местно и национално  значение</t>
  </si>
  <si>
    <t>Коледни, новогодишни и други традиционни празници на селищата</t>
  </si>
  <si>
    <t xml:space="preserve">ПРОГРАМА ЗА РАЗВИТИЕ НА ТУРИЗМА </t>
  </si>
  <si>
    <t xml:space="preserve">   5. Международно сътрудничество и побратимяване </t>
  </si>
  <si>
    <t xml:space="preserve">   3. Подпомагане на проекти с регионално и национално значение </t>
  </si>
  <si>
    <t>КУЛТУРНА ПРОГРАМА НА ОБЩИНА БАЛЧИК</t>
  </si>
  <si>
    <t>Майски празници</t>
  </si>
  <si>
    <t>Традиционни празници на селищата в Община Балчик</t>
  </si>
  <si>
    <t>Общинска администрация</t>
  </si>
  <si>
    <t xml:space="preserve">I. Общински и общоградски празници с местно и национално  значение </t>
  </si>
  <si>
    <t>Лазаровден</t>
  </si>
  <si>
    <t>Международен ден на ромите</t>
  </si>
  <si>
    <t>Международен ден на жената</t>
  </si>
  <si>
    <t>Богоявление</t>
  </si>
  <si>
    <t>II. Други дейности по културата</t>
  </si>
  <si>
    <t xml:space="preserve">                           / П.Сивков/                                                                      / М.Димов /</t>
  </si>
  <si>
    <t>72 02</t>
  </si>
  <si>
    <t>Възстановени средства по временна финанс.помощ</t>
  </si>
  <si>
    <t>36 01</t>
  </si>
  <si>
    <t>Реализирани разлики от валутни операции</t>
  </si>
  <si>
    <t>Врем.безлихв.заеми м/у бюджети и с-ки и ИБСФ</t>
  </si>
  <si>
    <t>19 00</t>
  </si>
  <si>
    <t>Глоби, санкции, неустойки</t>
  </si>
  <si>
    <t>Всичко</t>
  </si>
  <si>
    <t>13 01</t>
  </si>
  <si>
    <t>45 01</t>
  </si>
  <si>
    <t>62 01</t>
  </si>
  <si>
    <t>62 02</t>
  </si>
  <si>
    <t>95 01</t>
  </si>
  <si>
    <t>95 07</t>
  </si>
  <si>
    <t>28 02</t>
  </si>
  <si>
    <t>61 01</t>
  </si>
  <si>
    <t>24 08</t>
  </si>
  <si>
    <t>27 29</t>
  </si>
  <si>
    <t>36 19</t>
  </si>
  <si>
    <t>41 00</t>
  </si>
  <si>
    <t>ДЪРЖАВНИ ДЕЙНОСТИ</t>
  </si>
  <si>
    <t>ОБЩИНСКИ ДЕЙНОСТИ</t>
  </si>
  <si>
    <t>§</t>
  </si>
  <si>
    <t>данък в/у недвижими имоти</t>
  </si>
  <si>
    <t>данък в/у превозните средства</t>
  </si>
  <si>
    <t>13 03</t>
  </si>
  <si>
    <t>13 04</t>
  </si>
  <si>
    <t>24 04</t>
  </si>
  <si>
    <t>приходи от наеми на имущество</t>
  </si>
  <si>
    <t>24 05</t>
  </si>
  <si>
    <t>приходи от наеми на земя</t>
  </si>
  <si>
    <t>24 06</t>
  </si>
  <si>
    <t>приходи от лихви по тек.банкови с/ки</t>
  </si>
  <si>
    <t>27 01</t>
  </si>
  <si>
    <t>27 02</t>
  </si>
  <si>
    <t>27 04</t>
  </si>
  <si>
    <t>27 05</t>
  </si>
  <si>
    <t>такси за битови отпадъци</t>
  </si>
  <si>
    <t>27 07</t>
  </si>
  <si>
    <t>27 10</t>
  </si>
  <si>
    <t>такси за административни услуги</t>
  </si>
  <si>
    <t>27 11</t>
  </si>
  <si>
    <t>такси за откупуване на гробни места</t>
  </si>
  <si>
    <t>27 15</t>
  </si>
  <si>
    <t>други общински такси</t>
  </si>
  <si>
    <t>28 01</t>
  </si>
  <si>
    <t>глоби, санкции, неустойки и др.</t>
  </si>
  <si>
    <t>други неданъчни приходи</t>
  </si>
  <si>
    <t>37 01</t>
  </si>
  <si>
    <t>приходи от продажби на земя</t>
  </si>
  <si>
    <t>приходи от концесии</t>
  </si>
  <si>
    <t>ВСИЧКО НЕДАНЪЧНИ ПРИХОДИ</t>
  </si>
  <si>
    <t>ВСИЧКО СОБСТВЕНИ ПРИХОДИ</t>
  </si>
  <si>
    <t>31 11</t>
  </si>
  <si>
    <t>вноски за ЦРБ за минала година</t>
  </si>
  <si>
    <t>31 40</t>
  </si>
  <si>
    <t>61 05</t>
  </si>
  <si>
    <t>ВСИЧКО ДАНЪЧНИ ПРИХОДИ</t>
  </si>
  <si>
    <t>31 12</t>
  </si>
  <si>
    <t>трансфери от МТСП по програма СПОЗ</t>
  </si>
  <si>
    <t>31 13</t>
  </si>
  <si>
    <t>ВИДОВЕ ДЕЙНОСТИ</t>
  </si>
  <si>
    <t xml:space="preserve"> 1. Читалище "П. Хилендарски" гр. Балчик</t>
  </si>
  <si>
    <t xml:space="preserve"> 2. Читалище "В. Левски" гр. Балчик </t>
  </si>
  <si>
    <t xml:space="preserve"> 3. Читалище  с. Стражица</t>
  </si>
  <si>
    <t xml:space="preserve"> 4. Читалище  с. Кранево</t>
  </si>
  <si>
    <t xml:space="preserve"> 5. Читалище  с. Оброчище</t>
  </si>
  <si>
    <t xml:space="preserve"> 6. Читалище  с. Соколово</t>
  </si>
  <si>
    <t xml:space="preserve"> 7. Читалище  с. Сенокос</t>
  </si>
  <si>
    <t xml:space="preserve"> 8. Читалище  с. Змеево</t>
  </si>
  <si>
    <t xml:space="preserve"> 9. Читалище  с. Дропла  </t>
  </si>
  <si>
    <t xml:space="preserve">10. Читалище  с. Гурково </t>
  </si>
  <si>
    <t>ВСИЧКО ПРИХОДИ за Община Балчик</t>
  </si>
  <si>
    <t>37 02</t>
  </si>
  <si>
    <t>31 20</t>
  </si>
  <si>
    <t>получени целева субсидия за капит.р-ди</t>
  </si>
  <si>
    <t>ОБЩИНА БАЛЧИК</t>
  </si>
  <si>
    <t>такси за технически услуги</t>
  </si>
  <si>
    <t>НАИМЕНОВАНИЕ НА ПАРАГРАФИТЕ И ПОДПАРАГРАФИТЕ</t>
  </si>
  <si>
    <t>ВСИЧКО ЗА ОБЩИНАТА</t>
  </si>
  <si>
    <t>такси за ползване на детски градини</t>
  </si>
  <si>
    <t>20 00</t>
  </si>
  <si>
    <t>други данъци</t>
  </si>
  <si>
    <t>36 11</t>
  </si>
  <si>
    <t>получени застрахователни обезщетения</t>
  </si>
  <si>
    <t>61 02</t>
  </si>
  <si>
    <t>трансфери м/у бюдж.сметки - получени (+)</t>
  </si>
  <si>
    <t>приходи от продажби на сгради</t>
  </si>
  <si>
    <t>трансфери м/у бюдж. и ИБСФ -получени (+)</t>
  </si>
  <si>
    <t>трансфери м/у бюдж. и ИБСФ - предост.(-)</t>
  </si>
  <si>
    <t>трансфери от/за ПУДООС получени (+)</t>
  </si>
  <si>
    <t>40 22</t>
  </si>
  <si>
    <t>40 30</t>
  </si>
  <si>
    <t>40 40</t>
  </si>
  <si>
    <t>64 01</t>
  </si>
  <si>
    <t>други получени целеви трансфери от РБ</t>
  </si>
  <si>
    <t>31 18</t>
  </si>
  <si>
    <t>събран и внесен ДДС (-)</t>
  </si>
  <si>
    <t>приходи от продажби на немат.дълготрайни активи</t>
  </si>
  <si>
    <t>трансфери м/у бюдж.сметки-предоставени (-)</t>
  </si>
  <si>
    <t>данък в/у прих.от ст.д/ст на бюдж.предприятия (-)</t>
  </si>
  <si>
    <t>01 03</t>
  </si>
  <si>
    <t>Материали</t>
  </si>
  <si>
    <t>10 15</t>
  </si>
  <si>
    <t>10 16</t>
  </si>
  <si>
    <t>10 20</t>
  </si>
  <si>
    <t>10 51</t>
  </si>
  <si>
    <t>Други некласифицирани разходи</t>
  </si>
  <si>
    <t>10 98</t>
  </si>
  <si>
    <t>05 51</t>
  </si>
  <si>
    <t>05 60</t>
  </si>
  <si>
    <t>05 80</t>
  </si>
  <si>
    <t>Приходи от други общински такси</t>
  </si>
  <si>
    <t>Вода, горива и ел.енергия</t>
  </si>
  <si>
    <t>Други външни услуги</t>
  </si>
  <si>
    <t>52 01</t>
  </si>
  <si>
    <t>Чужди средства от други лица</t>
  </si>
  <si>
    <t>93 10</t>
  </si>
  <si>
    <t>63 01</t>
  </si>
  <si>
    <t>63 02</t>
  </si>
  <si>
    <t>Всичко приходи</t>
  </si>
  <si>
    <t>такси за притежаване на куче</t>
  </si>
  <si>
    <t>27 17</t>
  </si>
  <si>
    <t>Приложение № 4</t>
  </si>
  <si>
    <t>данък при придобиване на имущество</t>
  </si>
  <si>
    <t>приходи от продажба на услуги, стоки</t>
  </si>
  <si>
    <t>такси за детски ясли и др. по здравеопазв.</t>
  </si>
  <si>
    <t>такси за патронаж и социални услуги</t>
  </si>
  <si>
    <t>такси за пазари, тържища и др.</t>
  </si>
  <si>
    <t>конфискувани ср-ва и приходи от прод. им</t>
  </si>
  <si>
    <t>възст.трансфери/субсидии от ЦРБ (-/+)</t>
  </si>
  <si>
    <t>наличности в лева по с/ки в края на п-да (-)</t>
  </si>
  <si>
    <r>
      <t xml:space="preserve">окончателен годишен </t>
    </r>
    <r>
      <rPr>
        <b/>
        <sz val="10"/>
        <rFont val="Times New Roman"/>
        <family val="1"/>
      </rPr>
      <t>/патентен/</t>
    </r>
    <r>
      <rPr>
        <sz val="10"/>
        <rFont val="Times New Roman"/>
        <family val="1"/>
      </rPr>
      <t xml:space="preserve"> данък</t>
    </r>
  </si>
  <si>
    <t>обща субсидия и др.трансфери за ДД*</t>
  </si>
  <si>
    <t>обща изравн.субсидия и др.трансфери за МД*</t>
  </si>
  <si>
    <t>11. Общински читалищен съюз</t>
  </si>
  <si>
    <t>ВСИЧКО</t>
  </si>
  <si>
    <t>01 01</t>
  </si>
  <si>
    <t xml:space="preserve">ВСИЧКО ЧИТАЛИЩА </t>
  </si>
  <si>
    <t>Приложение №: 1</t>
  </si>
  <si>
    <t>О  Б  Щ  И  Н  А    Б  А  Л  Ч  И  К</t>
  </si>
  <si>
    <t xml:space="preserve">Приложение №: 7 </t>
  </si>
  <si>
    <t>31 28</t>
  </si>
  <si>
    <t>93 39</t>
  </si>
  <si>
    <t>1. Шахматен клуб "Балчик"</t>
  </si>
  <si>
    <t>3. Водомоторен клуб гр. Балчик</t>
  </si>
  <si>
    <t>4. Клуб по лека атлетика "Черно море -2005"</t>
  </si>
  <si>
    <t>Спортни мероприятия и финансирани                                                                                      организации</t>
  </si>
  <si>
    <t xml:space="preserve"> Всичко за спортна дейност /Раздел І - V /</t>
  </si>
  <si>
    <t>53 09</t>
  </si>
  <si>
    <t>Придобиване на други НДМА</t>
  </si>
  <si>
    <t>Кметство Гурково</t>
  </si>
  <si>
    <t>Кметство Кранево</t>
  </si>
  <si>
    <t>Кметство Сенокос</t>
  </si>
  <si>
    <t>Кметство Соколово</t>
  </si>
  <si>
    <t>Кметство Оброчище</t>
  </si>
  <si>
    <t>Кметство Стражица</t>
  </si>
  <si>
    <t xml:space="preserve">Международен фестивал "Balchik Classic Days" </t>
  </si>
  <si>
    <t>83 12</t>
  </si>
  <si>
    <t>Друго финансиране   /+/-/</t>
  </si>
  <si>
    <t>83 22</t>
  </si>
  <si>
    <t>Туристически данък</t>
  </si>
  <si>
    <t>13 08</t>
  </si>
  <si>
    <t>Наименование</t>
  </si>
  <si>
    <t>02 02</t>
  </si>
  <si>
    <t>10 14</t>
  </si>
  <si>
    <t>10 62</t>
  </si>
  <si>
    <t>51 00</t>
  </si>
  <si>
    <t>Дей-ност</t>
  </si>
  <si>
    <t>За общината</t>
  </si>
  <si>
    <t>Държавни дейности</t>
  </si>
  <si>
    <t>Общински дейности</t>
  </si>
  <si>
    <t>В това число:</t>
  </si>
  <si>
    <t>Целеви ср-ва</t>
  </si>
  <si>
    <t xml:space="preserve">Собствени средства </t>
  </si>
  <si>
    <t xml:space="preserve">Бюд-жетни </t>
  </si>
  <si>
    <t>ДРУГИ</t>
  </si>
  <si>
    <t>ВСИЧКО:</t>
  </si>
  <si>
    <t>ОСНОВЕН РЕМОНТ - 5100</t>
  </si>
  <si>
    <t>Функция ІІ - Отбрана и сигурност</t>
  </si>
  <si>
    <t>Функция ІІІ Образование</t>
  </si>
  <si>
    <t>Функция V - Социално подпомагане и грижи</t>
  </si>
  <si>
    <t>Функция VІ ЖС, Благоустрояване, КС, ОСС</t>
  </si>
  <si>
    <t>Функция VІІ - Почивно дело, култура, религиозни дейности и спорт</t>
  </si>
  <si>
    <t>Функция VІІІ - Икономически дейности и услуги</t>
  </si>
  <si>
    <t>Придобиване ДМА - 5200</t>
  </si>
  <si>
    <t>Функция І  - Общодържавни служби</t>
  </si>
  <si>
    <t>Функция  ІІІ Образование</t>
  </si>
  <si>
    <t>Придобиване НДМА - 5300</t>
  </si>
  <si>
    <t>Придобиване на земя - 5400</t>
  </si>
  <si>
    <t xml:space="preserve"> РАЗХОДНИ ПАРАГРАФИ</t>
  </si>
  <si>
    <t>Възнаграждения по извънтрудови правоотношения</t>
  </si>
  <si>
    <t>Изплатени суми от СБКО, облекло и други</t>
  </si>
  <si>
    <t>02 05</t>
  </si>
  <si>
    <t>Командировки в страната</t>
  </si>
  <si>
    <t>Командировки в чужбина</t>
  </si>
  <si>
    <t>10 52</t>
  </si>
  <si>
    <t>Разходи за застраховки</t>
  </si>
  <si>
    <t>10 92</t>
  </si>
  <si>
    <t>Разходи за членски внос</t>
  </si>
  <si>
    <t>46 00</t>
  </si>
  <si>
    <t>ПРЕДСТАВИТЕЛНИ РАЗХОДИ         ПОСРЕЩАНЕ НА ГОСТИ</t>
  </si>
  <si>
    <t>1. Кмет на Община Балчик</t>
  </si>
  <si>
    <t>2. Председател на ОбС на Община Балчик</t>
  </si>
  <si>
    <t>ВСИЧКО ЗА ОБЩИНА БАЛЧИК</t>
  </si>
  <si>
    <t>Приложение № 6</t>
  </si>
  <si>
    <t>Функция ІV-Здравеопазване</t>
  </si>
  <si>
    <t>Фолклорен фестивал "Море от ритми"</t>
  </si>
  <si>
    <t>76 00</t>
  </si>
  <si>
    <t>83 77</t>
  </si>
  <si>
    <t>83 81</t>
  </si>
  <si>
    <t xml:space="preserve">Получен краткосрочен кредит от фонд ФЛАГ </t>
  </si>
  <si>
    <t>02 09</t>
  </si>
  <si>
    <t>Други плащания и възнаграждения</t>
  </si>
  <si>
    <t>10 11</t>
  </si>
  <si>
    <t>Храна</t>
  </si>
  <si>
    <t>Погашения по дългосроч.заеми отбанки в страната</t>
  </si>
  <si>
    <t>Ден на град Балчик</t>
  </si>
  <si>
    <t>Фестивал на младите в изкуството "Виа Понтика"</t>
  </si>
  <si>
    <t>Международен хоров фестивал "Черноморски звуци"</t>
  </si>
  <si>
    <t xml:space="preserve">Международен детски  фестивал на изкуствата "Трикси" </t>
  </si>
  <si>
    <t>Други религиозни празници</t>
  </si>
  <si>
    <t>21-ви септември /Връщане на Балчик в пределите на страната/</t>
  </si>
  <si>
    <t xml:space="preserve">1.За провеждане на ученически състезания    </t>
  </si>
  <si>
    <t>Национален пленер "Художници, Балчик любов"</t>
  </si>
  <si>
    <t>Международен пленер "Европейски хоризонти"</t>
  </si>
  <si>
    <t>95 03</t>
  </si>
  <si>
    <t>Остатък в лева по срочни депозити от предход. п-д</t>
  </si>
  <si>
    <t>ВСИЧКО СУБСИДИИ И ТРАНСФЕРИ</t>
  </si>
  <si>
    <t>ВСИЧКО ФИНАНСИРАНЕ</t>
  </si>
  <si>
    <t>Началник отдел БФС:</t>
  </si>
  <si>
    <t xml:space="preserve">        / М. Димов /</t>
  </si>
  <si>
    <t xml:space="preserve">                                    /П.Сивков/</t>
  </si>
  <si>
    <t>Бюджет 2015г</t>
  </si>
  <si>
    <t>Остатък в лева по сметки от предход. п-д</t>
  </si>
  <si>
    <t>Гл. експерт "Бюджет":</t>
  </si>
  <si>
    <t xml:space="preserve">                 / М. Димов /</t>
  </si>
  <si>
    <t>Началник отдел  БФС:</t>
  </si>
  <si>
    <t>Гл. експерт"Бюджет":</t>
  </si>
  <si>
    <t xml:space="preserve">                                 /П.Сивков/</t>
  </si>
  <si>
    <t xml:space="preserve">  Гл. експерт "Бюджет":                                             </t>
  </si>
  <si>
    <t>72 01</t>
  </si>
  <si>
    <t>Предоставени средства по временна финанс.помощ</t>
  </si>
  <si>
    <t>ОБЯСНИТЕЛНА   ЗАПИСКА</t>
  </si>
  <si>
    <t>Д   О   К   Л   А   Д</t>
  </si>
  <si>
    <t>ОТНОСНО:</t>
  </si>
  <si>
    <t>Отчет за касово изпълнение на бюджета за периода</t>
  </si>
  <si>
    <t>ВНАСЯ:</t>
  </si>
  <si>
    <t>Николай Ангелов - кмет на Община Балчик</t>
  </si>
  <si>
    <t>Изпълнението на приходите е както следва:</t>
  </si>
  <si>
    <t>ПРИХОДИ</t>
  </si>
  <si>
    <t>Общо</t>
  </si>
  <si>
    <t>Данъчни приходи</t>
  </si>
  <si>
    <t>Неданъчни приходи</t>
  </si>
  <si>
    <t>Взаимоотношения с ЦБ</t>
  </si>
  <si>
    <t xml:space="preserve">Трансфери      </t>
  </si>
  <si>
    <t>Безлихвени заеми</t>
  </si>
  <si>
    <t xml:space="preserve">Всичко                </t>
  </si>
  <si>
    <t>Получените субсидии от ЦРБ са както следва:</t>
  </si>
  <si>
    <t>ФУНКЦИЯ</t>
  </si>
  <si>
    <t>РЗ и осигуровки</t>
  </si>
  <si>
    <t>Издръжка § 10 00, § 19 00</t>
  </si>
  <si>
    <t>Стипендии § 40 00</t>
  </si>
  <si>
    <t>Помощи § 42 00</t>
  </si>
  <si>
    <t>Капиталови разходи</t>
  </si>
  <si>
    <t>С най-голям относителен дял са разходите за работни заплати и осигуровки.</t>
  </si>
  <si>
    <t>В най-голям размер и % -но съотношение от общите разходи за издръжка са:</t>
  </si>
  <si>
    <t>II. За делегираните от държавата дейности</t>
  </si>
  <si>
    <t>А) По приходната част</t>
  </si>
  <si>
    <t>Б) По разходната част</t>
  </si>
  <si>
    <t>Отбрана и сигурност</t>
  </si>
  <si>
    <t>Образование</t>
  </si>
  <si>
    <t>Здравеопазване</t>
  </si>
  <si>
    <t>Икономически д-сти</t>
  </si>
  <si>
    <t>Други</t>
  </si>
  <si>
    <t>Общо държавни</t>
  </si>
  <si>
    <t>IIІ. За дофинансиране</t>
  </si>
  <si>
    <t>§ 45 00, § 46 00</t>
  </si>
  <si>
    <t>Субсидии, чл.внос §43 00,</t>
  </si>
  <si>
    <t>държавни</t>
  </si>
  <si>
    <t>Почивно дело, култура</t>
  </si>
  <si>
    <t>Платени данъци, такси и административни санкции</t>
  </si>
  <si>
    <t xml:space="preserve"> Гл. експерт "Бюджет":</t>
  </si>
  <si>
    <t>ресурси</t>
  </si>
  <si>
    <t>Околна</t>
  </si>
  <si>
    <t>среда</t>
  </si>
  <si>
    <t>Админ.</t>
  </si>
  <si>
    <t>развитие</t>
  </si>
  <si>
    <t>агенция</t>
  </si>
  <si>
    <t>СЕС                                           РАЗХОДНИ ПАРАГРАФИ</t>
  </si>
  <si>
    <t>СЕС                                              ПРИХОДНИ ПАРАГРАФИ</t>
  </si>
  <si>
    <t>Човешки</t>
  </si>
  <si>
    <t>Регионал.</t>
  </si>
  <si>
    <t>капацитет</t>
  </si>
  <si>
    <t xml:space="preserve">               Началник отдел "БФС":</t>
  </si>
  <si>
    <t>ОП</t>
  </si>
  <si>
    <t>Разпла-</t>
  </si>
  <si>
    <t>щателна</t>
  </si>
  <si>
    <t>Събрани средства от/за сметки на ЕС</t>
  </si>
  <si>
    <t>05 52</t>
  </si>
  <si>
    <t>Осигур.вноски от работод. за УчПФ</t>
  </si>
  <si>
    <t>Такси за ползване на социални услуги</t>
  </si>
  <si>
    <t>40 00</t>
  </si>
  <si>
    <t>Постъпл.от продажба на нефин.активи</t>
  </si>
  <si>
    <t>47 43</t>
  </si>
  <si>
    <t>Тек.трансфери по междун.програми</t>
  </si>
  <si>
    <t>Всичко разходи</t>
  </si>
  <si>
    <t>Получ.трансф.м/у сметки на ЕС (+)</t>
  </si>
  <si>
    <t>Предост.трансф.м/у сметки на ЕС (-)</t>
  </si>
  <si>
    <t>Получ.трансф.м/у бюджет и СЕС /+/</t>
  </si>
  <si>
    <t>Предост.трансф.м/у бюджет и СЕС</t>
  </si>
  <si>
    <t>Глоби, санкции, неустойки, нак.лихви</t>
  </si>
  <si>
    <t>Приходи от лихви по тек.банкови с/ки</t>
  </si>
  <si>
    <t>Други неданъчни приходи</t>
  </si>
  <si>
    <t>Друго финансиране (+-)</t>
  </si>
  <si>
    <t>Приложение № 5</t>
  </si>
  <si>
    <t xml:space="preserve">                             ОБЩИНА БАЛЧИК</t>
  </si>
  <si>
    <t>СЕС</t>
  </si>
  <si>
    <t>x</t>
  </si>
  <si>
    <t>Изготвил :…………………………</t>
  </si>
  <si>
    <t>Н-к отдел "БФС" М.Димов</t>
  </si>
  <si>
    <t>Приложение № 2</t>
  </si>
  <si>
    <t>Приложение № 3</t>
  </si>
  <si>
    <t xml:space="preserve">                                Приложение №: 8</t>
  </si>
  <si>
    <t xml:space="preserve">                                       Приложение №: 9</t>
  </si>
  <si>
    <t>НА РАЗХОДИТЕ НА ОБЩИНСКИ СЪВЕТ</t>
  </si>
  <si>
    <t>Временни безлихвени заеми от/за чужди средства</t>
  </si>
  <si>
    <t>78 33</t>
  </si>
  <si>
    <t>Възнаграждение на председател на Общински съвет</t>
  </si>
  <si>
    <t>Здравноосигурителни вноски от работодатели</t>
  </si>
  <si>
    <t>Вноски за допълнително задължително осигуряване</t>
  </si>
  <si>
    <t>Учебни и научно-изслед.р-ди и книги за библиотеки</t>
  </si>
  <si>
    <t>Вода, горива и енергия</t>
  </si>
  <si>
    <t>Разходи за външни услуги</t>
  </si>
  <si>
    <t>Осигурителни вноски от работадатели за ДОО</t>
  </si>
  <si>
    <t>Фестивал на цацата</t>
  </si>
  <si>
    <t>Самостоятелна изложба "Дом Витгенщайн" - Виена</t>
  </si>
  <si>
    <t xml:space="preserve">                             Приложение №: 10</t>
  </si>
  <si>
    <t>СЕС - КСФ</t>
  </si>
  <si>
    <t>СЕС-ДЕС</t>
  </si>
  <si>
    <t>СЕС-РА</t>
  </si>
  <si>
    <t>от ЕС</t>
  </si>
  <si>
    <t>средства</t>
  </si>
  <si>
    <t>46 10</t>
  </si>
  <si>
    <t>Текущи помощи и дарения от ЕС</t>
  </si>
  <si>
    <t>ОТЧЕТ НА ПРИХОДИТЕ И РАЗХОДИТЕ НА СРЕДСТВАТА ОТ ЕВРОПЕЙСКИ СЪЮЗ (СЕС)</t>
  </si>
  <si>
    <t>Осигур.вноски от работод. за ДОО</t>
  </si>
  <si>
    <t>ЗОВ от работодатели</t>
  </si>
  <si>
    <t>Вноски за ДЗО</t>
  </si>
  <si>
    <t xml:space="preserve"> - погашения по дългосрочни заеми (ФЛАГ)</t>
  </si>
  <si>
    <t xml:space="preserve"> - събрани средства и плащания от/за сметки от ЕС</t>
  </si>
  <si>
    <t xml:space="preserve">Други </t>
  </si>
  <si>
    <t>V.  Капиталови разходи</t>
  </si>
  <si>
    <t>IV. Финансиране на футболни клубове и спортни бази</t>
  </si>
  <si>
    <t>ІII. Подпомагане на спортни клубове</t>
  </si>
  <si>
    <t>ІІ. Спорт за всички</t>
  </si>
  <si>
    <t>І. Ученическа спортна дейност</t>
  </si>
  <si>
    <t>1. ФК “Черноморец”  гр. Балчик</t>
  </si>
  <si>
    <t>2. пенсионерски спортен клуб "Здравец"</t>
  </si>
  <si>
    <t>3. детско юношеска школа</t>
  </si>
  <si>
    <t>1. Спортни юбилеи, турнири и други спортни мероприятия</t>
  </si>
  <si>
    <r>
      <t>3. За училища и ЦДГ  (</t>
    </r>
    <r>
      <rPr>
        <b/>
        <sz val="10"/>
        <rFont val="Arial Cyr"/>
        <family val="0"/>
      </rPr>
      <t xml:space="preserve"> държавна спортна дейност )</t>
    </r>
  </si>
  <si>
    <t>2. Морски клуб</t>
  </si>
  <si>
    <t>Получени дългосрочни заеми от банки в страната</t>
  </si>
  <si>
    <t>СЕС - РА</t>
  </si>
  <si>
    <t>СЕС - ДЕС</t>
  </si>
  <si>
    <t>Приходи</t>
  </si>
  <si>
    <t>ОП на ЕС</t>
  </si>
  <si>
    <t>края</t>
  </si>
  <si>
    <t>От общин.</t>
  </si>
  <si>
    <t>Разходи</t>
  </si>
  <si>
    <t>Средства от</t>
  </si>
  <si>
    <t>европейски съюз</t>
  </si>
  <si>
    <t xml:space="preserve">Извършените разходи за делегирани  от  държавата  дейности  по  функции  през </t>
  </si>
  <si>
    <t xml:space="preserve">Делегираните от държавата  дейности  са  дофинансирани  с  приходи  от  местни </t>
  </si>
  <si>
    <t>-</t>
  </si>
  <si>
    <t xml:space="preserve">      период и съотношението спрямо предходната година са видни от следната таблица:</t>
  </si>
  <si>
    <t>СБКО, облекло и други за персонала</t>
  </si>
  <si>
    <t>02 08</t>
  </si>
  <si>
    <t>Обезщетения на персонала</t>
  </si>
  <si>
    <t>5. Баскетболен клуб</t>
  </si>
  <si>
    <t>6. Радиоклуб</t>
  </si>
  <si>
    <t>7. Спортен клуб по бокс и кикбокс "Фуриозо"</t>
  </si>
  <si>
    <t>3. ФК "Сокол-2012" с. Соколово</t>
  </si>
  <si>
    <t xml:space="preserve">   4. Медийна реклама, рекламни материали и туристически информ. центрове</t>
  </si>
  <si>
    <t>10 69</t>
  </si>
  <si>
    <t>Други финансови услуги</t>
  </si>
  <si>
    <t>53 01</t>
  </si>
  <si>
    <t>Придобиване на програмни продукти</t>
  </si>
  <si>
    <t>Лек автомобил  Доброволно формирование</t>
  </si>
  <si>
    <t>Мокет ДГ Чайка</t>
  </si>
  <si>
    <r>
      <t xml:space="preserve">Комп.кофигурации </t>
    </r>
    <r>
      <rPr>
        <b/>
        <sz val="10"/>
        <rFont val="Times New Roman"/>
        <family val="1"/>
      </rPr>
      <t>БКС</t>
    </r>
  </si>
  <si>
    <t>Изпълн. в % спрямо 2018 год.</t>
  </si>
  <si>
    <t>Относит. дял 2019 год. в %</t>
  </si>
  <si>
    <t>С най-голям дял в изпълнението за отчетния период от данъчните приходи са:</t>
  </si>
  <si>
    <t xml:space="preserve">     общите данъчни приходи;</t>
  </si>
  <si>
    <t xml:space="preserve"> - данък при придобиване на имущество по дарения и възмезден начин, изпълнение</t>
  </si>
  <si>
    <t xml:space="preserve">Други разходи за лихви                  </t>
  </si>
  <si>
    <t>Основно приходите в делегираните от държавата дейности са формирани от §§ 31 11</t>
  </si>
  <si>
    <t xml:space="preserve"> - остатък по сметката от предходен период (2018 г.)</t>
  </si>
  <si>
    <t xml:space="preserve"> - погашения по дългосрочни заеми от банки ( 5 млн.)</t>
  </si>
  <si>
    <t xml:space="preserve"> - наличност по сметки в края на периода</t>
  </si>
  <si>
    <t xml:space="preserve">         помощ.</t>
  </si>
  <si>
    <t>Движението на средствата по видове СЕС е както следва:</t>
  </si>
  <si>
    <t>През отчетния период,  както е  видно  от  таблицата  сме  получили  като  трансфер</t>
  </si>
  <si>
    <t xml:space="preserve">       проект за рехабилитация на пътна мрежа.</t>
  </si>
  <si>
    <t xml:space="preserve">      Ботев" преходен от 2018 г.);</t>
  </si>
  <si>
    <t>Структурата на финансирането на бюджетното салдо е както следва:</t>
  </si>
  <si>
    <t>Бюджетно салдо (+-)</t>
  </si>
  <si>
    <t xml:space="preserve"> - участия в съвместни предприятия, активи и др. (-)</t>
  </si>
  <si>
    <t>Бюджет    2019 г.</t>
  </si>
  <si>
    <t>Бюджет 2019г.</t>
  </si>
  <si>
    <t xml:space="preserve">  БЮДЖЕТ     2019г</t>
  </si>
  <si>
    <t>Бюджет 2019г</t>
  </si>
  <si>
    <t>Бюджет 2019 г.</t>
  </si>
  <si>
    <t>70 03</t>
  </si>
  <si>
    <t>Участия в съвместни предприятия,активи и стоп.д-сти</t>
  </si>
  <si>
    <r>
      <t xml:space="preserve">Забележка: </t>
    </r>
    <r>
      <rPr>
        <i/>
        <sz val="11"/>
        <rFont val="Times New Roman"/>
        <family val="1"/>
      </rPr>
      <t>в колоните бюджет 2019 г. са отразени утвърдените ни със ЗДБРБ за 2019 г. стойности, както и бюджетните допълнителни корекции от МФ</t>
    </r>
  </si>
  <si>
    <t xml:space="preserve"> и други министерства и ведомства.</t>
  </si>
  <si>
    <t xml:space="preserve"> - Общинска администрация</t>
  </si>
  <si>
    <t xml:space="preserve"> - СУ Христо Ботев</t>
  </si>
  <si>
    <t xml:space="preserve"> - ОУ Антим I</t>
  </si>
  <si>
    <t xml:space="preserve"> - ОУ Кирил и Методий</t>
  </si>
  <si>
    <t xml:space="preserve"> - СУ Оброчище</t>
  </si>
  <si>
    <t xml:space="preserve"> - ОУ Соколово</t>
  </si>
  <si>
    <t xml:space="preserve"> - ОУ Сенокос</t>
  </si>
  <si>
    <t xml:space="preserve"> - ЦСОП Кранево</t>
  </si>
  <si>
    <t xml:space="preserve">    1. Основен ремонт и оборудване "Мелницата"</t>
  </si>
  <si>
    <t xml:space="preserve"> - обесването и рождението на Васил Левски</t>
  </si>
  <si>
    <t xml:space="preserve"> - освобождение на България от османско иго</t>
  </si>
  <si>
    <t xml:space="preserve"> - новородено, дълголетници, трифон зарезан</t>
  </si>
  <si>
    <t xml:space="preserve"> - други разходи за празници с местно и регионално значение</t>
  </si>
  <si>
    <t xml:space="preserve"> - общественик на годината</t>
  </si>
  <si>
    <t xml:space="preserve"> - други разходи по културата</t>
  </si>
  <si>
    <t xml:space="preserve"> - други разходи морски клуб</t>
  </si>
  <si>
    <t xml:space="preserve"> - други разходи шахклуб</t>
  </si>
  <si>
    <t xml:space="preserve"> - други разходи СКЛА</t>
  </si>
  <si>
    <t xml:space="preserve"> - други разходи клуб спортни танци</t>
  </si>
  <si>
    <t xml:space="preserve"> - не на дрогата</t>
  </si>
  <si>
    <t xml:space="preserve"> - мотокрос Змеево</t>
  </si>
  <si>
    <t>8. Спортен клуб "Аполон" - световна купа "Дионисополис"</t>
  </si>
  <si>
    <t>9. Клуб тенис на маса Балчик</t>
  </si>
  <si>
    <t>10. Волейболен клуб с. Сенокос</t>
  </si>
  <si>
    <t>Времен.безлих.заеми между бюджет и СЕС</t>
  </si>
  <si>
    <t>46 20</t>
  </si>
  <si>
    <t>Капиталови помощи и дарения от ЕС</t>
  </si>
  <si>
    <t xml:space="preserve">КАПИТАЛОВИ РАЗХОДИ ПО ОБЕКТИ ЗА 2019 г. </t>
  </si>
  <si>
    <r>
      <t xml:space="preserve">ОР </t>
    </r>
    <r>
      <rPr>
        <b/>
        <sz val="10"/>
        <rFont val="Times New Roman"/>
        <family val="1"/>
      </rPr>
      <t>СУ Хр.Ботев преходен</t>
    </r>
  </si>
  <si>
    <r>
      <t xml:space="preserve">Основен ремонт сграда  </t>
    </r>
    <r>
      <rPr>
        <b/>
        <sz val="10"/>
        <rFont val="Times New Roman"/>
        <family val="1"/>
      </rPr>
      <t xml:space="preserve">БКС сграда с идентификатор 02508.7.27.2 и 02508.7.27.3 (бивше училище ПГ за КОС "Алеко Констатинов") гр. Балчик </t>
    </r>
  </si>
  <si>
    <r>
      <t>Работен проект рехаб-я  път с.Безводица  от ул.Ст.планина до  Реп.път II -27 -</t>
    </r>
    <r>
      <rPr>
        <b/>
        <sz val="10"/>
        <rFont val="Times New Roman"/>
        <family val="1"/>
      </rPr>
      <t>преходен</t>
    </r>
  </si>
  <si>
    <r>
      <t xml:space="preserve">Работен проект рехаб-я  път Балчик от ул.Ст.планина до гл.път Е -87 </t>
    </r>
    <r>
      <rPr>
        <b/>
        <sz val="10"/>
        <rFont val="Times New Roman"/>
        <family val="1"/>
      </rPr>
      <t>-преходен</t>
    </r>
  </si>
  <si>
    <r>
      <t xml:space="preserve">Работен проект рехаб-я  път </t>
    </r>
    <r>
      <rPr>
        <b/>
        <sz val="10"/>
        <rFont val="Times New Roman"/>
        <family val="1"/>
      </rPr>
      <t>Змеево</t>
    </r>
    <r>
      <rPr>
        <sz val="10"/>
        <rFont val="Times New Roman"/>
        <family val="1"/>
      </rPr>
      <t xml:space="preserve"> от центр.улица доРепубл.път III -9002 </t>
    </r>
    <r>
      <rPr>
        <b/>
        <sz val="10"/>
        <rFont val="Times New Roman"/>
        <family val="1"/>
      </rPr>
      <t>-преходен</t>
    </r>
  </si>
  <si>
    <r>
      <t xml:space="preserve">Работен проект рехаб-я  път </t>
    </r>
    <r>
      <rPr>
        <b/>
        <sz val="10"/>
        <rFont val="Times New Roman"/>
        <family val="1"/>
      </rPr>
      <t>Оброчище</t>
    </r>
    <r>
      <rPr>
        <sz val="10"/>
        <rFont val="Times New Roman"/>
        <family val="1"/>
      </rPr>
      <t xml:space="preserve"> от центр.улица доРепубл.път DOB 1010 </t>
    </r>
    <r>
      <rPr>
        <b/>
        <sz val="10"/>
        <rFont val="Times New Roman"/>
        <family val="1"/>
      </rPr>
      <t>-преходен</t>
    </r>
  </si>
  <si>
    <r>
      <t>Основен ремонт ул."Стефан Караджа"Балчик п</t>
    </r>
    <r>
      <rPr>
        <b/>
        <i/>
        <sz val="10"/>
        <rFont val="Times New Roman"/>
        <family val="1"/>
      </rPr>
      <t>реходен</t>
    </r>
  </si>
  <si>
    <r>
      <t xml:space="preserve">Основен ремонт ул."Иречек"Балчик </t>
    </r>
    <r>
      <rPr>
        <b/>
        <i/>
        <sz val="10"/>
        <rFont val="Times New Roman"/>
        <family val="1"/>
      </rPr>
      <t>преходен</t>
    </r>
  </si>
  <si>
    <r>
      <t xml:space="preserve">ОР Стадион гр. Балчик </t>
    </r>
    <r>
      <rPr>
        <b/>
        <sz val="10"/>
        <rFont val="Times New Roman"/>
        <family val="1"/>
      </rPr>
      <t>преходен</t>
    </r>
  </si>
  <si>
    <t>Основен ремонт покрив сграда читалище Дропла</t>
  </si>
  <si>
    <r>
      <t xml:space="preserve">Рехабилитация на ул."Варненска- гр.Балчик - участък от ул."Ст.планина" до път 19 </t>
    </r>
    <r>
      <rPr>
        <b/>
        <i/>
        <sz val="10"/>
        <rFont val="Times New Roman"/>
        <family val="1"/>
      </rPr>
      <t>преходен</t>
    </r>
  </si>
  <si>
    <t xml:space="preserve"> Основен ремонт път  ул.Лозар  Рогачево</t>
  </si>
  <si>
    <t>Рехабилитация на част от пътна мрежа  DOB1107-Храброво-Бобовец -Стражица-  DOB2004 поз.1</t>
  </si>
  <si>
    <t>Рехабилитация на част от пътна мрежа  DOB2004-Стражица-Балчик  DOB1149 поз-я №2</t>
  </si>
  <si>
    <t>Рехабилитация на част от пътна мрежа  DOB2142-Гурково- Царичино  поз№3</t>
  </si>
  <si>
    <t>Климатици 2 бр.ОБА</t>
  </si>
  <si>
    <r>
      <t>Климатици 2 бр.</t>
    </r>
    <r>
      <rPr>
        <b/>
        <sz val="10"/>
        <rFont val="Times New Roman"/>
        <family val="1"/>
      </rPr>
      <t xml:space="preserve"> км.Оброчище</t>
    </r>
  </si>
  <si>
    <r>
      <t>Компютърна  коф-я</t>
    </r>
    <r>
      <rPr>
        <b/>
        <sz val="10"/>
        <rFont val="Times New Roman"/>
        <family val="1"/>
      </rPr>
      <t xml:space="preserve">  6 бр ОУ Антим 1</t>
    </r>
  </si>
  <si>
    <r>
      <t xml:space="preserve">WIFI  мрежи ОУ </t>
    </r>
    <r>
      <rPr>
        <b/>
        <sz val="10"/>
        <rFont val="Times New Roman"/>
        <family val="1"/>
      </rPr>
      <t>Антим 1</t>
    </r>
  </si>
  <si>
    <r>
      <t xml:space="preserve">WIFI  мрежи </t>
    </r>
    <r>
      <rPr>
        <b/>
        <sz val="10"/>
        <rFont val="Times New Roman"/>
        <family val="1"/>
      </rPr>
      <t>ОУ Кирил и Методий</t>
    </r>
  </si>
  <si>
    <r>
      <t>Лаптоп</t>
    </r>
    <r>
      <rPr>
        <b/>
        <sz val="10"/>
        <rFont val="Times New Roman"/>
        <family val="1"/>
      </rPr>
      <t xml:space="preserve"> ОУ Сенокос</t>
    </r>
  </si>
  <si>
    <r>
      <t xml:space="preserve">WIFI  мрежи </t>
    </r>
    <r>
      <rPr>
        <b/>
        <sz val="10"/>
        <rFont val="Times New Roman"/>
        <family val="1"/>
      </rPr>
      <t>ОУ Соколово</t>
    </r>
  </si>
  <si>
    <r>
      <t>Система за видеонабл.</t>
    </r>
    <r>
      <rPr>
        <b/>
        <sz val="10"/>
        <rFont val="Times New Roman"/>
        <family val="1"/>
      </rPr>
      <t>ОУ Антим 1</t>
    </r>
  </si>
  <si>
    <t>Климатик ДГ Гурково</t>
  </si>
  <si>
    <r>
      <t xml:space="preserve">Видеонаблюдение </t>
    </r>
    <r>
      <rPr>
        <b/>
        <sz val="10"/>
        <rFont val="Times New Roman"/>
        <family val="1"/>
      </rPr>
      <t>СУ Оброчище</t>
    </r>
  </si>
  <si>
    <r>
      <t xml:space="preserve">Конвектомат </t>
    </r>
    <r>
      <rPr>
        <b/>
        <sz val="10"/>
        <rFont val="Times New Roman"/>
        <family val="1"/>
      </rPr>
      <t>СУ"Хр.Ботев"</t>
    </r>
  </si>
  <si>
    <r>
      <t xml:space="preserve">Климатици  2 бр.Пенсионерски клуб </t>
    </r>
    <r>
      <rPr>
        <b/>
        <sz val="10"/>
        <rFont val="Times New Roman"/>
        <family val="1"/>
      </rPr>
      <t>с.Оброчище</t>
    </r>
  </si>
  <si>
    <t>Климатик Пенсионерски клуб с.Царичино</t>
  </si>
  <si>
    <r>
      <t xml:space="preserve">Контейнери за строителни отпадъци 3 бр. </t>
    </r>
    <r>
      <rPr>
        <b/>
        <sz val="10"/>
        <rFont val="Times New Roman"/>
        <family val="1"/>
      </rPr>
      <t>преходен</t>
    </r>
  </si>
  <si>
    <r>
      <t xml:space="preserve">Климатична инсталация </t>
    </r>
    <r>
      <rPr>
        <b/>
        <sz val="10"/>
        <rFont val="Times New Roman"/>
        <family val="1"/>
      </rPr>
      <t>ОБП"БКС" преходен</t>
    </r>
  </si>
  <si>
    <r>
      <t xml:space="preserve">Мултифункционално устройство  </t>
    </r>
    <r>
      <rPr>
        <b/>
        <sz val="10"/>
        <rFont val="Times New Roman"/>
        <family val="1"/>
      </rPr>
      <t>ОБП"БКС" преходен</t>
    </r>
  </si>
  <si>
    <r>
      <t xml:space="preserve">Помпа </t>
    </r>
    <r>
      <rPr>
        <b/>
        <sz val="10"/>
        <rFont val="Times New Roman"/>
        <family val="1"/>
      </rPr>
      <t>ОБП"БКС"</t>
    </r>
  </si>
  <si>
    <r>
      <t>Сметосъбирачен автомобил</t>
    </r>
    <r>
      <rPr>
        <b/>
        <sz val="10"/>
        <rFont val="Times New Roman"/>
        <family val="1"/>
      </rPr>
      <t xml:space="preserve"> ОБП"БКС"</t>
    </r>
  </si>
  <si>
    <r>
      <t xml:space="preserve">Лек автомобил </t>
    </r>
    <r>
      <rPr>
        <b/>
        <sz val="10"/>
        <rFont val="Times New Roman"/>
        <family val="1"/>
      </rPr>
      <t xml:space="preserve"> ОБП"БКС"</t>
    </r>
  </si>
  <si>
    <r>
      <t xml:space="preserve">Телескопична дърворезачка </t>
    </r>
    <r>
      <rPr>
        <b/>
        <sz val="10"/>
        <rFont val="Times New Roman"/>
        <family val="1"/>
      </rPr>
      <t>ОБП"БКС"</t>
    </r>
  </si>
  <si>
    <r>
      <t xml:space="preserve">Храсторез </t>
    </r>
    <r>
      <rPr>
        <b/>
        <sz val="10"/>
        <rFont val="Times New Roman"/>
        <family val="1"/>
      </rPr>
      <t>ОБП"БКС"</t>
    </r>
  </si>
  <si>
    <r>
      <t xml:space="preserve">Косачка </t>
    </r>
    <r>
      <rPr>
        <b/>
        <sz val="10"/>
        <rFont val="Times New Roman"/>
        <family val="1"/>
      </rPr>
      <t>ОБП"БКС"</t>
    </r>
  </si>
  <si>
    <r>
      <t xml:space="preserve">Моторна пръскачка </t>
    </r>
    <r>
      <rPr>
        <b/>
        <sz val="10"/>
        <rFont val="Times New Roman"/>
        <family val="1"/>
      </rPr>
      <t>ОБП"БКС"</t>
    </r>
  </si>
  <si>
    <r>
      <t xml:space="preserve">Бензинов трион </t>
    </r>
    <r>
      <rPr>
        <b/>
        <sz val="10"/>
        <rFont val="Times New Roman"/>
        <family val="1"/>
      </rPr>
      <t>км.Соколово</t>
    </r>
  </si>
  <si>
    <r>
      <t xml:space="preserve">Моторна коса 1 бр. </t>
    </r>
    <r>
      <rPr>
        <b/>
        <sz val="10"/>
        <rFont val="Times New Roman"/>
        <family val="1"/>
      </rPr>
      <t>км.Соколово</t>
    </r>
  </si>
  <si>
    <t>Храсторез км Ляхово</t>
  </si>
  <si>
    <t>Моторна коса км Кремена</t>
  </si>
  <si>
    <t>Кастрачка за клони км Рогачево</t>
  </si>
  <si>
    <t>Кастрачка за клони км Църква</t>
  </si>
  <si>
    <t>Храсторез км Тригорци</t>
  </si>
  <si>
    <t>Изграждане беседка км.Църква</t>
  </si>
  <si>
    <r>
      <t xml:space="preserve">Изграждане Детски площадки 2 бр. </t>
    </r>
    <r>
      <rPr>
        <b/>
        <sz val="10"/>
        <rFont val="Times New Roman"/>
        <family val="1"/>
      </rPr>
      <t>преходен</t>
    </r>
  </si>
  <si>
    <t>Изграждане предпазен парапет по ул."Дунав" пред ОУ"Антим 1"</t>
  </si>
  <si>
    <r>
      <t xml:space="preserve">Водопровод село </t>
    </r>
    <r>
      <rPr>
        <b/>
        <sz val="10"/>
        <rFont val="Times New Roman"/>
        <family val="1"/>
      </rPr>
      <t>Гурково</t>
    </r>
  </si>
  <si>
    <t xml:space="preserve">Изграждане ул.осветление ул.№4 ВЗ "Златна рибка"Балчик </t>
  </si>
  <si>
    <r>
      <t xml:space="preserve">Мултимедиен проектор </t>
    </r>
    <r>
      <rPr>
        <b/>
        <sz val="10"/>
        <rFont val="Times New Roman"/>
        <family val="1"/>
      </rPr>
      <t>ИМ</t>
    </r>
  </si>
  <si>
    <r>
      <t>Комп. Конфигурации 2 бр.</t>
    </r>
    <r>
      <rPr>
        <b/>
        <sz val="10"/>
        <rFont val="Times New Roman"/>
        <family val="1"/>
      </rPr>
      <t>ИМ</t>
    </r>
  </si>
  <si>
    <r>
      <t xml:space="preserve">Портал гр.парк </t>
    </r>
    <r>
      <rPr>
        <b/>
        <sz val="10"/>
        <rFont val="Times New Roman"/>
        <family val="1"/>
      </rPr>
      <t>Соколово</t>
    </r>
  </si>
  <si>
    <t>Оборудване сп.зала Стадион</t>
  </si>
  <si>
    <r>
      <t>Програмен продукт "Щастливо детство"ДГ -</t>
    </r>
    <r>
      <rPr>
        <b/>
        <sz val="10"/>
        <rFont val="Times New Roman"/>
        <family val="1"/>
      </rPr>
      <t>преходен</t>
    </r>
  </si>
  <si>
    <r>
      <t xml:space="preserve">Активи с ист.и худ.стойност </t>
    </r>
    <r>
      <rPr>
        <b/>
        <sz val="10"/>
        <rFont val="Times New Roman"/>
        <family val="1"/>
      </rPr>
      <t>ИМ</t>
    </r>
  </si>
  <si>
    <t xml:space="preserve">Салдо на 01.01.2019 г. </t>
  </si>
  <si>
    <t xml:space="preserve">4. плувен маратон Балчик </t>
  </si>
  <si>
    <t>5. Международен Зумба фестивал</t>
  </si>
  <si>
    <t>6. турнир по спортни танци</t>
  </si>
  <si>
    <t xml:space="preserve"> - получени дългосрочни заеми (ФЛАГ)</t>
  </si>
  <si>
    <t xml:space="preserve">     приходи;</t>
  </si>
  <si>
    <t xml:space="preserve"> - възстановени трансфери за ЦБ (§ 31 20) - (-7 290 лв.)</t>
  </si>
  <si>
    <t>71,6 %  от  общо  извършените  разходи   през   отчетния   период   са   за   функция</t>
  </si>
  <si>
    <t>други проекти</t>
  </si>
  <si>
    <t>Отчет към 31.12.2018 год.</t>
  </si>
  <si>
    <t>От трансферите основния  приход е от МТСП - АСП по програма "Личен асистент"</t>
  </si>
  <si>
    <t xml:space="preserve">       от общия размер.</t>
  </si>
  <si>
    <t>съгласно т.38.6 от ДДС №6 / 23.12.2019 г.</t>
  </si>
  <si>
    <t>01.01.2019 г. - 31.12.2019 г.</t>
  </si>
  <si>
    <t>I. Общо за изпълнението на бюджета за 2019 г.</t>
  </si>
  <si>
    <t>А) Общо приходи на Община Балчик за 2019 г.</t>
  </si>
  <si>
    <t>През 2019 г. Община Балчик няма утвърден бюджет от Общински съвет.</t>
  </si>
  <si>
    <t>Касовото изпълнение към 31.12.2019 г. възлиза на 22 612 626 лв.</t>
  </si>
  <si>
    <t>Отчет към 31.12.2019 год.</t>
  </si>
  <si>
    <t xml:space="preserve"> - данък върху недвижимите имоти, изпълнение в размер на  1 738 569 лв. или 35.6 % от</t>
  </si>
  <si>
    <t xml:space="preserve"> - туристически данък, изпълнение 1 218 163 лв., което е 24,9 % от общите неданъчни</t>
  </si>
  <si>
    <t xml:space="preserve">     1 225 951 лева, състъвляващи 25.1% от общите данъчни приходи;</t>
  </si>
  <si>
    <t xml:space="preserve"> - такса за битови отпадъци - 3 061 702 лева или 48,1 % от неданъчните приходи;</t>
  </si>
  <si>
    <t xml:space="preserve"> - приходи от концесии - 980 939 лева или 15,4 %.</t>
  </si>
  <si>
    <t xml:space="preserve"> - приходи от наеми на земя - 929 241 лева или 14,6 %;</t>
  </si>
  <si>
    <t xml:space="preserve"> - такса за технически услуги - 317 822 лева или 5 %;</t>
  </si>
  <si>
    <t xml:space="preserve">     общите неданъчни приходи.</t>
  </si>
  <si>
    <t xml:space="preserve"> - наказателни лихви за данъци, мита и осигурителни вноски - 265 431 лева или 4.2% от</t>
  </si>
  <si>
    <t xml:space="preserve"> - обща субсидия и други трансфери за държавни дейности от ЦБ - 9 404 889 лева;</t>
  </si>
  <si>
    <t xml:space="preserve"> - субсидия за зимно поддържане и снегопочистване - 194 900 лева;</t>
  </si>
  <si>
    <t xml:space="preserve"> - получени от общини целеви субсидии от ЦБ за капиталови разходи - 748 100 лева;</t>
  </si>
  <si>
    <t xml:space="preserve"> - получени от общини трансфери за други целеви разходи от ЦБ (§ 31 18) - 10 317 лв.</t>
  </si>
  <si>
    <t xml:space="preserve"> - получени от общини трансфери за други целеви разходи от ЦБ (§ 31 28) - 300 494 лв.</t>
  </si>
  <si>
    <t>Б) Общо разходи за 2019 г.</t>
  </si>
  <si>
    <r>
      <t xml:space="preserve">Извършени са разходи в размер на </t>
    </r>
    <r>
      <rPr>
        <b/>
        <sz val="12"/>
        <rFont val="Book Antiqua"/>
        <family val="1"/>
      </rPr>
      <t>22 612 626</t>
    </r>
    <r>
      <rPr>
        <sz val="12"/>
        <rFont val="Book Antiqua"/>
        <family val="1"/>
      </rPr>
      <t xml:space="preserve"> лева.</t>
    </r>
  </si>
  <si>
    <t>1. Разходите по § 10 20 "Разходи за външни услуги" 1 881 253 лева - 34,7 %.</t>
  </si>
  <si>
    <t>2. Разходите по § 10 16 "Вода, горива, ел.енергия" 1 812 542 лева - 33,4 % от</t>
  </si>
  <si>
    <t>3. Разходите по § 10 15 "Материали" 806 840 лева - 14,9 %.</t>
  </si>
  <si>
    <t>4. Разходите по § 19 81 "Платени общински данъци, такси, наказателни лихви" 234 990</t>
  </si>
  <si>
    <t xml:space="preserve">     лева, което е 4,3% от общата издръжка.</t>
  </si>
  <si>
    <t>5. Разходите по § 10 30 "Текущ ремонт" 182 451 лева - 3.4 %.</t>
  </si>
  <si>
    <t>6. Разходите по § 10 11 "Храна" 159 702 лева - 2.9 %.</t>
  </si>
  <si>
    <t>Приходите  за 2019 г. в делегирани от държавата дейности възлизат на 10 441 952 лева</t>
  </si>
  <si>
    <t xml:space="preserve">      от които:</t>
  </si>
  <si>
    <t xml:space="preserve">      "Обща субсидия и други трансфери за държавни дейности", който  е  в  размер  на  9 404 889</t>
  </si>
  <si>
    <t xml:space="preserve">       лева към 31.12.2019 г.</t>
  </si>
  <si>
    <t xml:space="preserve">      в размер на 285 996 лева. </t>
  </si>
  <si>
    <t xml:space="preserve">      2019 година е видно от следната таблица:</t>
  </si>
  <si>
    <t xml:space="preserve">      "Образование" от които за  работни  заплати  и  осигуровки са изразходени 6 466 590 лева</t>
  </si>
  <si>
    <t xml:space="preserve">      или 86,5 %, а за издръжка 902 049 лева представляващи 8,6 %.</t>
  </si>
  <si>
    <r>
      <t xml:space="preserve">      дейности в размер на </t>
    </r>
    <r>
      <rPr>
        <b/>
        <sz val="12"/>
        <rFont val="Book Antiqua"/>
        <family val="1"/>
      </rPr>
      <t>1 346 168</t>
    </r>
    <r>
      <rPr>
        <sz val="12"/>
        <rFont val="Book Antiqua"/>
        <family val="1"/>
      </rPr>
      <t xml:space="preserve"> лева, в това число:</t>
    </r>
  </si>
  <si>
    <t xml:space="preserve">      общо в размер на 647 497 лева;</t>
  </si>
  <si>
    <t xml:space="preserve"> - за функция "Отбрана и сигурност" - 261 798 лева (ОЗС и СОТ);</t>
  </si>
  <si>
    <t xml:space="preserve"> - за функция "Образование" - 59 906 лева. (в т.ч. 9 200 - основен ремонт в СУ "Христо</t>
  </si>
  <si>
    <t xml:space="preserve"> - за функция "Здравеопазване" - 3 525 лева;</t>
  </si>
  <si>
    <t xml:space="preserve"> - за функция "Поч.дело, култура и религ.дейности" - 373 442 лева, в т.ч. разходи за </t>
  </si>
  <si>
    <t xml:space="preserve">      читалищата в размер на 324 948 лева и дофинансиране на Исторически музей 48 494 лева.</t>
  </si>
  <si>
    <t xml:space="preserve">Изпълнението на приходите от местни дейности за 2019 г. възлиза на 12 170 674 лева. </t>
  </si>
  <si>
    <t xml:space="preserve">      Структурата им е видна от таблицата:</t>
  </si>
  <si>
    <t xml:space="preserve"> - друго финансиране - между държавна и общинска</t>
  </si>
  <si>
    <r>
      <t xml:space="preserve">Посочените по-горе приходи от местни дейности в размер на </t>
    </r>
    <r>
      <rPr>
        <b/>
        <sz val="12"/>
        <rFont val="Book Antiqua"/>
        <family val="1"/>
      </rPr>
      <t>12 170 674</t>
    </r>
    <r>
      <rPr>
        <sz val="12"/>
        <rFont val="Book Antiqua"/>
        <family val="1"/>
      </rPr>
      <t xml:space="preserve"> лева са</t>
    </r>
  </si>
  <si>
    <t xml:space="preserve"> - на местни дейности - 10 824 506 лева</t>
  </si>
  <si>
    <t xml:space="preserve"> - на делегирани от държавата дейности /дофинансиране/ - 1 346 168 лева</t>
  </si>
  <si>
    <t>С  най-голям  относителен  дял   са   разходите   по   функция   "ЖС и БКС" - 41.3 %.</t>
  </si>
  <si>
    <t>За МБАЛ имаме отчетени 778 000 лева субсидия  за  осъществяване  на  болнична</t>
  </si>
  <si>
    <t>Отчета  на  ОбП "БКС" възлиза  на  2 002 661  лева,   разпределени   в   съответните</t>
  </si>
  <si>
    <t xml:space="preserve">         дейности от ЕБК.  Най-голям е отчета по дейност 623 "Чистота"- 1 372 108 лева, което е</t>
  </si>
  <si>
    <t xml:space="preserve">         68.5% от общо извършените разходи.</t>
  </si>
  <si>
    <t>Капиталовите разходи за  2019 г  възлизат общо на  8 089 271 лева, като в т.ч.</t>
  </si>
  <si>
    <t xml:space="preserve">         бюджетните са 1 400 225 лева.</t>
  </si>
  <si>
    <t xml:space="preserve">       по  ОП  средства в размер  на  4 252 211 лева,  а  взаимоотношенията с общинския   бюджет  </t>
  </si>
  <si>
    <t xml:space="preserve">       компенсирано  възлизат на 2 936 547 лева. Изразходени са 7 188 758 лева, от които 51% са по</t>
  </si>
  <si>
    <t>Просрочените задължения към 31.12.2019 г. възлизат на 6 461 370 лева.</t>
  </si>
  <si>
    <t>В отчетна група "Бюджет" просрочените задължения са 3 243 992 лева и отчетна група</t>
  </si>
  <si>
    <t xml:space="preserve">       СЕС са 3 217 378 лева.</t>
  </si>
  <si>
    <t>От  всички  просрочени задължения  2 420 912 лева  са  текущи  или  това  е  37,5%  от</t>
  </si>
  <si>
    <t xml:space="preserve">       общите. Капиталовите просрочени задължения са в размер на 4 040 458 лева, което е 62.5%</t>
  </si>
  <si>
    <t>В делегираните от държавата дейности имаме просрочени задължения в размер на</t>
  </si>
  <si>
    <t xml:space="preserve">       12 805 лева, които са на СУ "Христо Смирненски" с.Оброчище.</t>
  </si>
  <si>
    <t>Просрочените вземания в отчета за касово изпълнение към 31.12.2019 г. са 100 500 лв.</t>
  </si>
  <si>
    <t>От тях 109 349 лева са просрочени вземания от наеми (на общинско имущество, земя,</t>
  </si>
  <si>
    <t xml:space="preserve">       рекламни материали и тротоарно право), което е 98,9% от общите просрочени вземания и</t>
  </si>
  <si>
    <t xml:space="preserve">       малко над 1% са други просрочени вземания. </t>
  </si>
  <si>
    <t>Наличностите по сметки на Община Балчик към 31.12.2019 г. са както следва:</t>
  </si>
  <si>
    <t>ОТЧЕТ НА РАЗХОДИТЕ ПО ФУНКЦИИ  КЪМ  31.12.2019 Г.</t>
  </si>
  <si>
    <t>Отчет 31.12.2018 г.</t>
  </si>
  <si>
    <t>Отчет 31.12.2019 г.</t>
  </si>
  <si>
    <t xml:space="preserve"> и други министерства и ведомства през 2019 г.</t>
  </si>
  <si>
    <t>ОТЧЕТ НА ПРИХОДИТЕ КЪМ 31.12.2019 Г.</t>
  </si>
  <si>
    <t>ОТЧЕТ НА  РАЗХОДИТЕ ПО РАЗПОРЕДИТЕЛИ  КЪМ  31.12.2019 Г.</t>
  </si>
  <si>
    <t xml:space="preserve"> КЪМ 31.12.2019 Г.</t>
  </si>
  <si>
    <t>ОТЧЕТ 31.12.2019 Г.</t>
  </si>
  <si>
    <t>Отчет 31.12.2018г</t>
  </si>
  <si>
    <t>Отчет 31.12.2019г</t>
  </si>
  <si>
    <t>ЦСОП с.Кранево</t>
  </si>
  <si>
    <t>52 04</t>
  </si>
  <si>
    <t>Придобиване на транспортни средства</t>
  </si>
  <si>
    <t>52 06</t>
  </si>
  <si>
    <t>Изграждане на инфраструктур.обекти</t>
  </si>
  <si>
    <t>Основен ремонт на ДМА</t>
  </si>
  <si>
    <t>ОТЧЕТ КЪМ 31.12.2019 Г.</t>
  </si>
  <si>
    <t>ОТЧЕТ НА ПРЕДСТАВИТЕЛНИТЕ РАЗХОДИ КЪМ 31.12.2019 г.</t>
  </si>
  <si>
    <t>ОТЧЕТ   31.12.2018г</t>
  </si>
  <si>
    <t>ОТЧЕТ   31.12.2019г</t>
  </si>
  <si>
    <t>Отчет 31.12.2018г.</t>
  </si>
  <si>
    <t>Отчет 31.12.2019г.</t>
  </si>
  <si>
    <t xml:space="preserve">    3. Текущо поддържане на инфраструктура и зелени площи (ОбА и БКС)</t>
  </si>
  <si>
    <t xml:space="preserve">    2. Съфинансиране по проекти на Европейския съюз</t>
  </si>
  <si>
    <t>ОТЧЕТ НА РАЗХОДИТЕ ЗА РАЗВИТИЕ НА СПОРТА КЪМ 31.12.2019 г.</t>
  </si>
  <si>
    <t>4. Спортна дейност и поддръжка спортни бази  с. Оброчище</t>
  </si>
  <si>
    <t xml:space="preserve">5. Спортна дейност и поддръжка спортни бази с. Сенокос </t>
  </si>
  <si>
    <t xml:space="preserve">6. Спортна дейност и поддръжка спортни бази с. Соколово        </t>
  </si>
  <si>
    <t>7. Спортна дейност и поддръжка спортни бази с. Гурково</t>
  </si>
  <si>
    <t xml:space="preserve">8. Спортна дейност и поддръжка спортни бази с. Стражица </t>
  </si>
  <si>
    <t>9. Спортна дейност и поддръжка спортни бази с. Кранево</t>
  </si>
  <si>
    <t>10. Спортна дейност и поддръжка спортна площадка в кв."Балик"</t>
  </si>
  <si>
    <t>11. Издръжка на стадиона</t>
  </si>
  <si>
    <t>12. Щатен персонал</t>
  </si>
  <si>
    <t>О Т Ч Е Т - ІV ТРИМЕСЕЧИЕ</t>
  </si>
  <si>
    <t>ДРУГИ цел/пудоос</t>
  </si>
  <si>
    <r>
      <t>Основен ремонт пътища  "Подобряване на връзката на третични възли Мангалия и Балчик" - ,Програма INTERREG V-A Румъния – България 2014-2020 г. -съфинанс</t>
    </r>
    <r>
      <rPr>
        <b/>
        <sz val="10"/>
        <rFont val="Times New Roman"/>
        <family val="1"/>
      </rPr>
      <t xml:space="preserve"> улица  Черно море Балчик</t>
    </r>
  </si>
  <si>
    <r>
      <t>Основен ремонт пътища  "Подобряване на връзката на третични възли Мангалия и Балчик" - ,Програма INTERREG V-A Румъния – България 2014-2020 г. -съфинанс</t>
    </r>
    <r>
      <rPr>
        <b/>
        <sz val="10"/>
        <rFont val="Times New Roman"/>
        <family val="1"/>
      </rPr>
      <t xml:space="preserve"> улица Приморска Балчик</t>
    </r>
  </si>
  <si>
    <r>
      <t xml:space="preserve">Основен ремонт пътища  "Подобряване на връзката на третични възли Мангалия и Балчик" - ,Програма INTERREG V-A Румъния – България 2014-2020 г. -съфинанс </t>
    </r>
    <r>
      <rPr>
        <b/>
        <sz val="10"/>
        <rFont val="Times New Roman"/>
        <family val="1"/>
      </rPr>
      <t>DOB 3160</t>
    </r>
  </si>
  <si>
    <r>
      <t xml:space="preserve">Основен ремонт пътища  "Подобряване на връзката на третични възли Мангалия и Балчик" - ,Програма INTERREG V-A Румъния – България 2014-2020 г. -съфинанс </t>
    </r>
    <r>
      <rPr>
        <b/>
        <sz val="10"/>
        <rFont val="Times New Roman"/>
        <family val="1"/>
      </rPr>
      <t>DOB 1149</t>
    </r>
  </si>
  <si>
    <r>
      <t xml:space="preserve">Работен проект рехаб-я  път ВЗ Кулака до Републ.път  1 9 </t>
    </r>
    <r>
      <rPr>
        <b/>
        <sz val="10"/>
        <rFont val="Times New Roman"/>
        <family val="1"/>
      </rPr>
      <t>-преходен/-9357/</t>
    </r>
  </si>
  <si>
    <r>
      <t xml:space="preserve">Основен ремонт ул."Рила  м/у "Ст.планина" и "Ср.гора"Балчик </t>
    </r>
    <r>
      <rPr>
        <b/>
        <i/>
        <sz val="10"/>
        <rFont val="Times New Roman"/>
        <family val="1"/>
      </rPr>
      <t>преходен/</t>
    </r>
  </si>
  <si>
    <r>
      <t xml:space="preserve">Основен ремонт ул."Теменуга"Балчик </t>
    </r>
    <r>
      <rPr>
        <b/>
        <i/>
        <sz val="10"/>
        <rFont val="Times New Roman"/>
        <family val="1"/>
      </rPr>
      <t>преходен/</t>
    </r>
  </si>
  <si>
    <t>Основен ремонт Дамба Балчик"Синергия на природата и културата" - ,Програма INTERREG V-A Румъния – България 2014-2020 г. Съфинанс</t>
  </si>
  <si>
    <t>Компютърна конф-я  и скенер ОБА</t>
  </si>
  <si>
    <r>
      <t xml:space="preserve">Компюърна Конф-я </t>
    </r>
    <r>
      <rPr>
        <b/>
        <sz val="10"/>
        <rFont val="Times New Roman"/>
        <family val="1"/>
      </rPr>
      <t>Кранево</t>
    </r>
  </si>
  <si>
    <r>
      <t>Компютърна  коф-я</t>
    </r>
    <r>
      <rPr>
        <b/>
        <sz val="10"/>
        <rFont val="Times New Roman"/>
        <family val="1"/>
      </rPr>
      <t xml:space="preserve">  2 бр. ДГ№1 и ДГ№2</t>
    </r>
  </si>
  <si>
    <r>
      <t xml:space="preserve">WIFI  мрежи </t>
    </r>
    <r>
      <rPr>
        <b/>
        <sz val="10"/>
        <rFont val="Times New Roman"/>
        <family val="1"/>
      </rPr>
      <t>СУ Хр.Ботев</t>
    </r>
  </si>
  <si>
    <r>
      <t>Интерактивни дъски  2 бр.</t>
    </r>
    <r>
      <rPr>
        <b/>
        <sz val="10"/>
        <rFont val="Times New Roman"/>
        <family val="1"/>
      </rPr>
      <t>СУ Хр.Ботев</t>
    </r>
  </si>
  <si>
    <r>
      <t>Монитор 1 бр.</t>
    </r>
    <r>
      <rPr>
        <b/>
        <sz val="10"/>
        <rFont val="Times New Roman"/>
        <family val="1"/>
      </rPr>
      <t>СУ Хр.Ботев</t>
    </r>
  </si>
  <si>
    <r>
      <t xml:space="preserve">Климатици 5 бр. </t>
    </r>
    <r>
      <rPr>
        <b/>
        <sz val="10"/>
        <rFont val="Times New Roman"/>
        <family val="1"/>
      </rPr>
      <t>СУ Хр.Ботев</t>
    </r>
  </si>
  <si>
    <r>
      <t xml:space="preserve">Климатици 2 бр. </t>
    </r>
    <r>
      <rPr>
        <b/>
        <sz val="10"/>
        <rFont val="Times New Roman"/>
        <family val="1"/>
      </rPr>
      <t>СУ Хр.Ботев</t>
    </r>
  </si>
  <si>
    <t>Доставка и монтаж на водогреен котел ДГ"Здравец"Балчик</t>
  </si>
  <si>
    <r>
      <t xml:space="preserve">Озвучителна система сцена  </t>
    </r>
    <r>
      <rPr>
        <b/>
        <sz val="10"/>
        <rFont val="Times New Roman"/>
        <family val="1"/>
      </rPr>
      <t>ОУ Антим 1"</t>
    </r>
  </si>
  <si>
    <r>
      <t xml:space="preserve">Терапевтичен стол </t>
    </r>
    <r>
      <rPr>
        <b/>
        <sz val="10"/>
        <rFont val="Times New Roman"/>
        <family val="1"/>
      </rPr>
      <t>ЦСОП</t>
    </r>
  </si>
  <si>
    <t>Лек атвтомобил Дачия Логан -проект "Патронажна грижа"BG 05M90PO001-2.0.40-0100  ОПРЧР</t>
  </si>
  <si>
    <t>Доставка на спец.превозно средство"Подобряване на връзката на третични възли Мангалия и Балчик" - ,Програма INTERREG V-A Румъния – България 2014-2020 г. -съфинанс</t>
  </si>
  <si>
    <t>Кастрачка за клони км Пряспа</t>
  </si>
  <si>
    <r>
      <t xml:space="preserve">Разширение и рехаб-я / канализационна мрежа с.Оброчище </t>
    </r>
    <r>
      <rPr>
        <b/>
        <sz val="10"/>
        <rFont val="Times New Roman"/>
        <family val="1"/>
      </rPr>
      <t>ПУДООС</t>
    </r>
  </si>
  <si>
    <t>Инвестиционен проект- укрепване на свлачищата на ул."2-ра","3-та"и ул."4-та"вилна зона Фиш-Фиш"в Община Балчик</t>
  </si>
  <si>
    <t>Осигурявана на достъп читалище Кранево асансьорна уредба</t>
  </si>
  <si>
    <t>Климатик Художествена галерия Балчик</t>
  </si>
  <si>
    <t>Помпа стадион</t>
  </si>
  <si>
    <t>Изграждане и оборудване на мултифункционална спортна площадка в гр. Балчик по ОПРСР 2014-2020 БФП№BG06RDNP001-7.007-0046-C-01</t>
  </si>
  <si>
    <t>Уеб Платформа Проект "Мрежа за инт.сътрудничество" ТГС 2014-2020</t>
  </si>
  <si>
    <r>
      <t xml:space="preserve">Пр.продукт електронен дневник </t>
    </r>
    <r>
      <rPr>
        <b/>
        <sz val="10"/>
        <rFont val="Times New Roman"/>
        <family val="1"/>
      </rPr>
      <t>СУ"Х.Ботев</t>
    </r>
    <r>
      <rPr>
        <sz val="10"/>
        <rFont val="Times New Roman"/>
        <family val="1"/>
      </rPr>
      <t>"</t>
    </r>
  </si>
  <si>
    <r>
      <t xml:space="preserve">Пр.продукт електронен дневник </t>
    </r>
    <r>
      <rPr>
        <b/>
        <sz val="10"/>
        <rFont val="Times New Roman"/>
        <family val="1"/>
      </rPr>
      <t>ОУ"Кирил и Методий"</t>
    </r>
    <r>
      <rPr>
        <sz val="10"/>
        <rFont val="Times New Roman"/>
        <family val="1"/>
      </rPr>
      <t>"</t>
    </r>
  </si>
  <si>
    <r>
      <t xml:space="preserve">Пр.продукт електронен дневник </t>
    </r>
    <r>
      <rPr>
        <b/>
        <sz val="10"/>
        <rFont val="Times New Roman"/>
        <family val="1"/>
      </rPr>
      <t>СУ"Хр.Смирненски</t>
    </r>
    <r>
      <rPr>
        <sz val="10"/>
        <rFont val="Times New Roman"/>
        <family val="1"/>
      </rPr>
      <t>"</t>
    </r>
  </si>
  <si>
    <t>Кап.трансфер храм с.Кранево</t>
  </si>
  <si>
    <t>48 10</t>
  </si>
  <si>
    <t>Салдо към 31.12.2019 г.</t>
  </si>
  <si>
    <t>Разпред.към чужбина трансф. по ОП на ЕС</t>
  </si>
  <si>
    <t>Курсови разлики от валутни операции</t>
  </si>
  <si>
    <t>Възнаграждения по извънтр.правоотн.</t>
  </si>
  <si>
    <t>Възнаграждения по трудови  правоотн.</t>
  </si>
  <si>
    <t>Възнаграждения по служебни правоотн.</t>
  </si>
  <si>
    <t xml:space="preserve">  Гл. експерт "Бюджет"                                              Началник отдел "БФС":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</si>
</sst>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0"/>
    <numFmt numFmtId="188" formatCode="0.0000"/>
    <numFmt numFmtId="189" formatCode="[$-402]dd\ mmmm\ yyyy\ &quot;г.&quot;"/>
    <numFmt numFmtId="190" formatCode="dd\.mm\.yyyy\ &quot;г.&quot;;@"/>
    <numFmt numFmtId="191" formatCode="d\.m\.yyyy\ &quot;г.&quot;;@"/>
    <numFmt numFmtId="192" formatCode="#,##0\ &quot;лв&quot;"/>
    <numFmt numFmtId="193" formatCode="#,##0\ _л_в"/>
    <numFmt numFmtId="194" formatCode="#,##0;[Red]#,##0"/>
    <numFmt numFmtId="195" formatCode="&quot;Да&quot;;&quot;Да&quot;;&quot;Не&quot;"/>
    <numFmt numFmtId="196" formatCode="&quot;Истина&quot;;&quot; Истина &quot;;&quot; Неистина &quot;"/>
    <numFmt numFmtId="197" formatCode="&quot;Включено&quot;;&quot; Включено &quot;;&quot; Изключено &quot;"/>
    <numFmt numFmtId="198" formatCode="[$¥€-2]\ #,##0.00_);[Red]\([$¥€-2]\ #,##0.00\)"/>
    <numFmt numFmtId="199" formatCode="#,##0.0"/>
  </numFmts>
  <fonts count="84">
    <font>
      <sz val="8"/>
      <name val="Arial Cyr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7.45"/>
      <color indexed="12"/>
      <name val="Arial Cyr"/>
      <family val="2"/>
    </font>
    <font>
      <u val="single"/>
      <sz val="7.45"/>
      <color indexed="36"/>
      <name val="Arial Cyr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u val="single"/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u val="single"/>
      <sz val="12"/>
      <name val="Book Antiqua"/>
      <family val="1"/>
    </font>
    <font>
      <b/>
      <sz val="16"/>
      <name val="Book Antiqua"/>
      <family val="1"/>
    </font>
    <font>
      <sz val="16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4"/>
      <name val="Book Antiqua"/>
      <family val="1"/>
    </font>
    <font>
      <i/>
      <sz val="14"/>
      <name val="Book Antiqua"/>
      <family val="1"/>
    </font>
    <font>
      <b/>
      <sz val="9"/>
      <color indexed="9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2"/>
      <name val="Book Antiqua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0" fillId="26" borderId="1" applyNumberFormat="0" applyFont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3" fillId="29" borderId="6" applyNumberFormat="0" applyAlignment="0" applyProtection="0"/>
    <xf numFmtId="0" fontId="74" fillId="29" borderId="2" applyNumberFormat="0" applyAlignment="0" applyProtection="0"/>
    <xf numFmtId="0" fontId="75" fillId="30" borderId="7" applyNumberFormat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" fontId="4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0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17" fillId="34" borderId="14" xfId="0" applyFont="1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10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10" fillId="34" borderId="16" xfId="0" applyFont="1" applyFill="1" applyBorder="1" applyAlignment="1">
      <alignment/>
    </xf>
    <xf numFmtId="0" fontId="2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34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>
      <alignment horizontal="right" vertical="top"/>
    </xf>
    <xf numFmtId="0" fontId="6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1" fontId="8" fillId="33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25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1" fontId="7" fillId="0" borderId="17" xfId="0" applyNumberFormat="1" applyFont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17" fontId="7" fillId="0" borderId="17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33" borderId="10" xfId="0" applyFont="1" applyFill="1" applyBorder="1" applyAlignment="1">
      <alignment/>
    </xf>
    <xf numFmtId="0" fontId="17" fillId="36" borderId="18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7" fillId="36" borderId="22" xfId="0" applyFont="1" applyFill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23" fillId="0" borderId="25" xfId="0" applyFont="1" applyBorder="1" applyAlignment="1">
      <alignment/>
    </xf>
    <xf numFmtId="0" fontId="27" fillId="0" borderId="0" xfId="0" applyFont="1" applyAlignment="1">
      <alignment/>
    </xf>
    <xf numFmtId="0" fontId="6" fillId="33" borderId="17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8" fillId="0" borderId="17" xfId="0" applyFont="1" applyBorder="1" applyAlignment="1">
      <alignment/>
    </xf>
    <xf numFmtId="0" fontId="6" fillId="33" borderId="17" xfId="0" applyFont="1" applyFill="1" applyBorder="1" applyAlignment="1">
      <alignment/>
    </xf>
    <xf numFmtId="0" fontId="17" fillId="34" borderId="18" xfId="0" applyFont="1" applyFill="1" applyBorder="1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28" xfId="0" applyFont="1" applyBorder="1" applyAlignment="1">
      <alignment/>
    </xf>
    <xf numFmtId="1" fontId="13" fillId="37" borderId="10" xfId="0" applyNumberFormat="1" applyFont="1" applyFill="1" applyBorder="1" applyAlignment="1">
      <alignment/>
    </xf>
    <xf numFmtId="0" fontId="13" fillId="36" borderId="10" xfId="0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0" fontId="17" fillId="37" borderId="22" xfId="0" applyFont="1" applyFill="1" applyBorder="1" applyAlignment="1">
      <alignment/>
    </xf>
    <xf numFmtId="0" fontId="17" fillId="37" borderId="18" xfId="0" applyFont="1" applyFill="1" applyBorder="1" applyAlignment="1">
      <alignment/>
    </xf>
    <xf numFmtId="0" fontId="18" fillId="0" borderId="0" xfId="0" applyFont="1" applyAlignment="1">
      <alignment/>
    </xf>
    <xf numFmtId="0" fontId="13" fillId="38" borderId="17" xfId="0" applyFont="1" applyFill="1" applyBorder="1" applyAlignment="1">
      <alignment/>
    </xf>
    <xf numFmtId="3" fontId="10" fillId="38" borderId="17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8" fillId="35" borderId="16" xfId="0" applyFont="1" applyFill="1" applyBorder="1" applyAlignment="1">
      <alignment/>
    </xf>
    <xf numFmtId="0" fontId="29" fillId="36" borderId="16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36" borderId="16" xfId="0" applyFont="1" applyFill="1" applyBorder="1" applyAlignment="1">
      <alignment/>
    </xf>
    <xf numFmtId="0" fontId="10" fillId="36" borderId="30" xfId="0" applyFont="1" applyFill="1" applyBorder="1" applyAlignment="1">
      <alignment/>
    </xf>
    <xf numFmtId="0" fontId="10" fillId="36" borderId="30" xfId="0" applyFont="1" applyFill="1" applyBorder="1" applyAlignment="1">
      <alignment/>
    </xf>
    <xf numFmtId="0" fontId="28" fillId="35" borderId="30" xfId="0" applyFont="1" applyFill="1" applyBorder="1" applyAlignment="1">
      <alignment horizontal="center"/>
    </xf>
    <xf numFmtId="0" fontId="10" fillId="37" borderId="22" xfId="0" applyFont="1" applyFill="1" applyBorder="1" applyAlignment="1">
      <alignment/>
    </xf>
    <xf numFmtId="0" fontId="29" fillId="37" borderId="31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3" fillId="37" borderId="22" xfId="0" applyFont="1" applyFill="1" applyBorder="1" applyAlignment="1">
      <alignment/>
    </xf>
    <xf numFmtId="0" fontId="13" fillId="0" borderId="30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5" fillId="39" borderId="10" xfId="0" applyFont="1" applyFill="1" applyBorder="1" applyAlignment="1">
      <alignment horizontal="center" wrapText="1"/>
    </xf>
    <xf numFmtId="0" fontId="5" fillId="39" borderId="1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3" fontId="13" fillId="0" borderId="33" xfId="0" applyNumberFormat="1" applyFont="1" applyFill="1" applyBorder="1" applyAlignment="1">
      <alignment/>
    </xf>
    <xf numFmtId="3" fontId="13" fillId="0" borderId="34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3" fontId="10" fillId="37" borderId="35" xfId="0" applyNumberFormat="1" applyFont="1" applyFill="1" applyBorder="1" applyAlignment="1">
      <alignment/>
    </xf>
    <xf numFmtId="0" fontId="13" fillId="0" borderId="36" xfId="0" applyFont="1" applyFill="1" applyBorder="1" applyAlignment="1">
      <alignment horizontal="left"/>
    </xf>
    <xf numFmtId="16" fontId="13" fillId="0" borderId="37" xfId="0" applyNumberFormat="1" applyFont="1" applyFill="1" applyBorder="1" applyAlignment="1">
      <alignment horizontal="left"/>
    </xf>
    <xf numFmtId="0" fontId="13" fillId="0" borderId="37" xfId="0" applyFont="1" applyFill="1" applyBorder="1" applyAlignment="1">
      <alignment horizontal="left"/>
    </xf>
    <xf numFmtId="0" fontId="13" fillId="0" borderId="38" xfId="0" applyFont="1" applyFill="1" applyBorder="1" applyAlignment="1">
      <alignment/>
    </xf>
    <xf numFmtId="0" fontId="21" fillId="37" borderId="35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2" fillId="0" borderId="0" xfId="0" applyFont="1" applyAlignment="1">
      <alignment/>
    </xf>
    <xf numFmtId="3" fontId="30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3" fontId="30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22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4" fillId="0" borderId="0" xfId="0" applyFont="1" applyAlignment="1">
      <alignment/>
    </xf>
    <xf numFmtId="0" fontId="13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34" borderId="13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34" borderId="13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7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Alignment="1">
      <alignment horizontal="center"/>
    </xf>
    <xf numFmtId="0" fontId="37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30" fillId="0" borderId="17" xfId="0" applyFont="1" applyFill="1" applyBorder="1" applyAlignment="1">
      <alignment/>
    </xf>
    <xf numFmtId="3" fontId="30" fillId="0" borderId="17" xfId="0" applyNumberFormat="1" applyFont="1" applyFill="1" applyBorder="1" applyAlignment="1">
      <alignment/>
    </xf>
    <xf numFmtId="2" fontId="30" fillId="0" borderId="17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3" fontId="30" fillId="0" borderId="39" xfId="0" applyNumberFormat="1" applyFont="1" applyFill="1" applyBorder="1" applyAlignment="1">
      <alignment/>
    </xf>
    <xf numFmtId="2" fontId="30" fillId="0" borderId="10" xfId="0" applyNumberFormat="1" applyFont="1" applyFill="1" applyBorder="1" applyAlignment="1">
      <alignment/>
    </xf>
    <xf numFmtId="2" fontId="30" fillId="0" borderId="13" xfId="0" applyNumberFormat="1" applyFont="1" applyFill="1" applyBorder="1" applyAlignment="1">
      <alignment/>
    </xf>
    <xf numFmtId="0" fontId="30" fillId="0" borderId="40" xfId="0" applyFont="1" applyFill="1" applyBorder="1" applyAlignment="1">
      <alignment/>
    </xf>
    <xf numFmtId="2" fontId="30" fillId="0" borderId="39" xfId="0" applyNumberFormat="1" applyFont="1" applyFill="1" applyBorder="1" applyAlignment="1">
      <alignment horizontal="right"/>
    </xf>
    <xf numFmtId="0" fontId="30" fillId="0" borderId="41" xfId="0" applyFont="1" applyFill="1" applyBorder="1" applyAlignment="1">
      <alignment/>
    </xf>
    <xf numFmtId="0" fontId="30" fillId="0" borderId="42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30" fillId="0" borderId="43" xfId="0" applyFont="1" applyFill="1" applyBorder="1" applyAlignment="1">
      <alignment/>
    </xf>
    <xf numFmtId="0" fontId="30" fillId="0" borderId="44" xfId="0" applyFont="1" applyFill="1" applyBorder="1" applyAlignment="1">
      <alignment/>
    </xf>
    <xf numFmtId="3" fontId="30" fillId="0" borderId="13" xfId="0" applyNumberFormat="1" applyFont="1" applyFill="1" applyBorder="1" applyAlignment="1">
      <alignment/>
    </xf>
    <xf numFmtId="3" fontId="30" fillId="0" borderId="44" xfId="0" applyNumberFormat="1" applyFont="1" applyFill="1" applyBorder="1" applyAlignment="1">
      <alignment/>
    </xf>
    <xf numFmtId="2" fontId="30" fillId="0" borderId="45" xfId="0" applyNumberFormat="1" applyFont="1" applyFill="1" applyBorder="1" applyAlignment="1">
      <alignment/>
    </xf>
    <xf numFmtId="2" fontId="30" fillId="0" borderId="46" xfId="0" applyNumberFormat="1" applyFont="1" applyFill="1" applyBorder="1" applyAlignment="1">
      <alignment/>
    </xf>
    <xf numFmtId="0" fontId="38" fillId="0" borderId="47" xfId="0" applyFont="1" applyBorder="1" applyAlignment="1">
      <alignment wrapText="1"/>
    </xf>
    <xf numFmtId="0" fontId="30" fillId="0" borderId="17" xfId="0" applyFont="1" applyBorder="1" applyAlignment="1">
      <alignment/>
    </xf>
    <xf numFmtId="2" fontId="30" fillId="0" borderId="17" xfId="59" applyNumberFormat="1" applyFont="1" applyBorder="1" applyAlignment="1">
      <alignment/>
    </xf>
    <xf numFmtId="2" fontId="30" fillId="0" borderId="17" xfId="0" applyNumberFormat="1" applyFont="1" applyBorder="1" applyAlignment="1">
      <alignment/>
    </xf>
    <xf numFmtId="0" fontId="30" fillId="0" borderId="16" xfId="0" applyFont="1" applyBorder="1" applyAlignment="1">
      <alignment horizontal="left"/>
    </xf>
    <xf numFmtId="0" fontId="38" fillId="0" borderId="39" xfId="0" applyFont="1" applyBorder="1" applyAlignment="1">
      <alignment wrapText="1"/>
    </xf>
    <xf numFmtId="0" fontId="30" fillId="0" borderId="10" xfId="0" applyFont="1" applyBorder="1" applyAlignment="1">
      <alignment/>
    </xf>
    <xf numFmtId="2" fontId="30" fillId="0" borderId="10" xfId="0" applyNumberFormat="1" applyFont="1" applyBorder="1" applyAlignment="1">
      <alignment/>
    </xf>
    <xf numFmtId="0" fontId="30" fillId="0" borderId="16" xfId="0" applyFont="1" applyBorder="1" applyAlignment="1">
      <alignment vertical="center"/>
    </xf>
    <xf numFmtId="0" fontId="38" fillId="0" borderId="39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left"/>
    </xf>
    <xf numFmtId="0" fontId="38" fillId="0" borderId="45" xfId="0" applyFont="1" applyBorder="1" applyAlignment="1">
      <alignment wrapText="1"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0" fillId="0" borderId="43" xfId="0" applyFont="1" applyBorder="1" applyAlignment="1">
      <alignment horizontal="left" wrapText="1"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Alignment="1">
      <alignment/>
    </xf>
    <xf numFmtId="2" fontId="30" fillId="0" borderId="41" xfId="0" applyNumberFormat="1" applyFont="1" applyBorder="1" applyAlignment="1">
      <alignment/>
    </xf>
    <xf numFmtId="0" fontId="30" fillId="0" borderId="39" xfId="0" applyFont="1" applyBorder="1" applyAlignment="1">
      <alignment horizontal="left"/>
    </xf>
    <xf numFmtId="0" fontId="39" fillId="0" borderId="45" xfId="0" applyFont="1" applyBorder="1" applyAlignment="1">
      <alignment/>
    </xf>
    <xf numFmtId="3" fontId="30" fillId="0" borderId="10" xfId="0" applyNumberFormat="1" applyFont="1" applyFill="1" applyBorder="1" applyAlignment="1">
      <alignment/>
    </xf>
    <xf numFmtId="3" fontId="30" fillId="0" borderId="48" xfId="0" applyNumberFormat="1" applyFont="1" applyFill="1" applyBorder="1" applyAlignment="1">
      <alignment/>
    </xf>
    <xf numFmtId="3" fontId="30" fillId="0" borderId="40" xfId="0" applyNumberFormat="1" applyFont="1" applyFill="1" applyBorder="1" applyAlignment="1">
      <alignment/>
    </xf>
    <xf numFmtId="3" fontId="30" fillId="0" borderId="17" xfId="0" applyNumberFormat="1" applyFont="1" applyFill="1" applyBorder="1" applyAlignment="1">
      <alignment/>
    </xf>
    <xf numFmtId="3" fontId="30" fillId="0" borderId="42" xfId="0" applyNumberFormat="1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0" xfId="0" applyFont="1" applyFill="1" applyAlignment="1">
      <alignment horizontal="left"/>
    </xf>
    <xf numFmtId="0" fontId="33" fillId="33" borderId="43" xfId="0" applyFont="1" applyFill="1" applyBorder="1" applyAlignment="1">
      <alignment vertical="center"/>
    </xf>
    <xf numFmtId="0" fontId="33" fillId="33" borderId="45" xfId="0" applyFont="1" applyFill="1" applyBorder="1" applyAlignment="1">
      <alignment horizontal="center" vertical="center" wrapText="1"/>
    </xf>
    <xf numFmtId="0" fontId="33" fillId="33" borderId="49" xfId="0" applyFont="1" applyFill="1" applyBorder="1" applyAlignment="1">
      <alignment horizontal="center" vertical="center" wrapText="1"/>
    </xf>
    <xf numFmtId="0" fontId="33" fillId="33" borderId="50" xfId="0" applyFont="1" applyFill="1" applyBorder="1" applyAlignment="1">
      <alignment horizontal="center" vertical="center" wrapText="1"/>
    </xf>
    <xf numFmtId="0" fontId="33" fillId="33" borderId="51" xfId="0" applyFont="1" applyFill="1" applyBorder="1" applyAlignment="1">
      <alignment horizontal="center" vertical="center" wrapText="1"/>
    </xf>
    <xf numFmtId="0" fontId="33" fillId="33" borderId="52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/>
    </xf>
    <xf numFmtId="3" fontId="32" fillId="33" borderId="10" xfId="0" applyNumberFormat="1" applyFont="1" applyFill="1" applyBorder="1" applyAlignment="1">
      <alignment/>
    </xf>
    <xf numFmtId="2" fontId="32" fillId="33" borderId="17" xfId="0" applyNumberFormat="1" applyFont="1" applyFill="1" applyBorder="1" applyAlignment="1">
      <alignment/>
    </xf>
    <xf numFmtId="2" fontId="32" fillId="33" borderId="10" xfId="0" applyNumberFormat="1" applyFont="1" applyFill="1" applyBorder="1" applyAlignment="1">
      <alignment/>
    </xf>
    <xf numFmtId="0" fontId="32" fillId="33" borderId="16" xfId="0" applyFont="1" applyFill="1" applyBorder="1" applyAlignment="1">
      <alignment horizontal="left"/>
    </xf>
    <xf numFmtId="0" fontId="32" fillId="33" borderId="39" xfId="0" applyFont="1" applyFill="1" applyBorder="1" applyAlignment="1">
      <alignment horizontal="left" wrapText="1"/>
    </xf>
    <xf numFmtId="194" fontId="32" fillId="33" borderId="10" xfId="0" applyNumberFormat="1" applyFont="1" applyFill="1" applyBorder="1" applyAlignment="1">
      <alignment horizontal="right"/>
    </xf>
    <xf numFmtId="2" fontId="32" fillId="33" borderId="10" xfId="59" applyNumberFormat="1" applyFont="1" applyFill="1" applyBorder="1" applyAlignment="1">
      <alignment horizontal="right"/>
    </xf>
    <xf numFmtId="2" fontId="32" fillId="33" borderId="10" xfId="0" applyNumberFormat="1" applyFont="1" applyFill="1" applyBorder="1" applyAlignment="1">
      <alignment horizontal="right"/>
    </xf>
    <xf numFmtId="0" fontId="33" fillId="33" borderId="45" xfId="0" applyFont="1" applyFill="1" applyBorder="1" applyAlignment="1">
      <alignment vertical="center" wrapText="1"/>
    </xf>
    <xf numFmtId="0" fontId="7" fillId="33" borderId="43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5" fillId="33" borderId="13" xfId="0" applyFont="1" applyFill="1" applyBorder="1" applyAlignment="1">
      <alignment horizontal="center" wrapText="1"/>
    </xf>
    <xf numFmtId="0" fontId="32" fillId="33" borderId="10" xfId="0" applyFont="1" applyFill="1" applyBorder="1" applyAlignment="1">
      <alignment horizontal="left" wrapText="1"/>
    </xf>
    <xf numFmtId="0" fontId="30" fillId="33" borderId="43" xfId="0" applyFont="1" applyFill="1" applyBorder="1" applyAlignment="1">
      <alignment/>
    </xf>
    <xf numFmtId="0" fontId="30" fillId="33" borderId="44" xfId="0" applyFont="1" applyFill="1" applyBorder="1" applyAlignment="1">
      <alignment/>
    </xf>
    <xf numFmtId="0" fontId="30" fillId="33" borderId="13" xfId="0" applyFont="1" applyFill="1" applyBorder="1" applyAlignment="1">
      <alignment horizontal="center"/>
    </xf>
    <xf numFmtId="0" fontId="30" fillId="33" borderId="44" xfId="0" applyFont="1" applyFill="1" applyBorder="1" applyAlignment="1">
      <alignment horizontal="center"/>
    </xf>
    <xf numFmtId="0" fontId="30" fillId="33" borderId="41" xfId="0" applyFont="1" applyFill="1" applyBorder="1" applyAlignment="1">
      <alignment/>
    </xf>
    <xf numFmtId="0" fontId="30" fillId="33" borderId="42" xfId="0" applyFont="1" applyFill="1" applyBorder="1" applyAlignment="1">
      <alignment/>
    </xf>
    <xf numFmtId="0" fontId="30" fillId="33" borderId="17" xfId="0" applyFont="1" applyFill="1" applyBorder="1" applyAlignment="1">
      <alignment horizontal="center"/>
    </xf>
    <xf numFmtId="0" fontId="30" fillId="33" borderId="42" xfId="0" applyFont="1" applyFill="1" applyBorder="1" applyAlignment="1">
      <alignment horizontal="center"/>
    </xf>
    <xf numFmtId="3" fontId="30" fillId="33" borderId="17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9" fontId="5" fillId="34" borderId="17" xfId="0" applyNumberFormat="1" applyFont="1" applyFill="1" applyBorder="1" applyAlignment="1">
      <alignment horizontal="center"/>
    </xf>
    <xf numFmtId="9" fontId="5" fillId="34" borderId="46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34" borderId="48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" fontId="9" fillId="33" borderId="10" xfId="0" applyNumberFormat="1" applyFont="1" applyFill="1" applyBorder="1" applyAlignment="1">
      <alignment/>
    </xf>
    <xf numFmtId="1" fontId="42" fillId="40" borderId="1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right" wrapText="1"/>
    </xf>
    <xf numFmtId="0" fontId="6" fillId="34" borderId="10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5" fillId="34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6" fillId="33" borderId="41" xfId="0" applyFont="1" applyFill="1" applyBorder="1" applyAlignment="1">
      <alignment wrapText="1"/>
    </xf>
    <xf numFmtId="0" fontId="13" fillId="0" borderId="18" xfId="0" applyFont="1" applyFill="1" applyBorder="1" applyAlignment="1">
      <alignment horizontal="center" wrapText="1"/>
    </xf>
    <xf numFmtId="3" fontId="10" fillId="36" borderId="20" xfId="0" applyNumberFormat="1" applyFont="1" applyFill="1" applyBorder="1" applyAlignment="1">
      <alignment/>
    </xf>
    <xf numFmtId="3" fontId="10" fillId="37" borderId="18" xfId="0" applyNumberFormat="1" applyFont="1" applyFill="1" applyBorder="1" applyAlignment="1">
      <alignment/>
    </xf>
    <xf numFmtId="3" fontId="10" fillId="36" borderId="26" xfId="0" applyNumberFormat="1" applyFont="1" applyFill="1" applyBorder="1" applyAlignment="1">
      <alignment vertical="center" wrapText="1"/>
    </xf>
    <xf numFmtId="3" fontId="28" fillId="35" borderId="20" xfId="0" applyNumberFormat="1" applyFont="1" applyFill="1" applyBorder="1" applyAlignment="1">
      <alignment/>
    </xf>
    <xf numFmtId="3" fontId="28" fillId="0" borderId="20" xfId="0" applyNumberFormat="1" applyFont="1" applyFill="1" applyBorder="1" applyAlignment="1">
      <alignment/>
    </xf>
    <xf numFmtId="3" fontId="10" fillId="36" borderId="34" xfId="0" applyNumberFormat="1" applyFont="1" applyFill="1" applyBorder="1" applyAlignment="1">
      <alignment/>
    </xf>
    <xf numFmtId="3" fontId="10" fillId="36" borderId="32" xfId="0" applyNumberFormat="1" applyFont="1" applyFill="1" applyBorder="1" applyAlignment="1">
      <alignment vertical="center" wrapText="1"/>
    </xf>
    <xf numFmtId="3" fontId="28" fillId="35" borderId="34" xfId="0" applyNumberFormat="1" applyFont="1" applyFill="1" applyBorder="1" applyAlignment="1">
      <alignment/>
    </xf>
    <xf numFmtId="3" fontId="28" fillId="0" borderId="34" xfId="0" applyNumberFormat="1" applyFont="1" applyFill="1" applyBorder="1" applyAlignment="1">
      <alignment/>
    </xf>
    <xf numFmtId="0" fontId="10" fillId="36" borderId="53" xfId="0" applyFont="1" applyFill="1" applyBorder="1" applyAlignment="1">
      <alignment horizontal="left"/>
    </xf>
    <xf numFmtId="0" fontId="28" fillId="36" borderId="41" xfId="0" applyFont="1" applyFill="1" applyBorder="1" applyAlignment="1">
      <alignment horizontal="left"/>
    </xf>
    <xf numFmtId="3" fontId="10" fillId="36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8" fillId="0" borderId="5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3" fontId="30" fillId="0" borderId="55" xfId="0" applyNumberFormat="1" applyFont="1" applyFill="1" applyBorder="1" applyAlignment="1">
      <alignment/>
    </xf>
    <xf numFmtId="3" fontId="32" fillId="33" borderId="16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49" xfId="0" applyFont="1" applyFill="1" applyBorder="1" applyAlignment="1">
      <alignment/>
    </xf>
    <xf numFmtId="0" fontId="38" fillId="0" borderId="41" xfId="0" applyFont="1" applyFill="1" applyBorder="1" applyAlignment="1">
      <alignment/>
    </xf>
    <xf numFmtId="0" fontId="43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wrapText="1"/>
    </xf>
    <xf numFmtId="3" fontId="10" fillId="37" borderId="18" xfId="0" applyNumberFormat="1" applyFont="1" applyFill="1" applyBorder="1" applyAlignment="1">
      <alignment vertical="center" wrapText="1"/>
    </xf>
    <xf numFmtId="0" fontId="30" fillId="0" borderId="56" xfId="0" applyFont="1" applyBorder="1" applyAlignment="1">
      <alignment/>
    </xf>
    <xf numFmtId="0" fontId="32" fillId="33" borderId="16" xfId="0" applyFont="1" applyFill="1" applyBorder="1" applyAlignment="1">
      <alignment/>
    </xf>
    <xf numFmtId="3" fontId="32" fillId="33" borderId="39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2" fontId="30" fillId="0" borderId="17" xfId="0" applyNumberFormat="1" applyFont="1" applyFill="1" applyBorder="1" applyAlignment="1">
      <alignment horizontal="center"/>
    </xf>
    <xf numFmtId="0" fontId="30" fillId="0" borderId="56" xfId="0" applyFont="1" applyBorder="1" applyAlignment="1">
      <alignment horizontal="left"/>
    </xf>
    <xf numFmtId="0" fontId="6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3" fontId="13" fillId="36" borderId="57" xfId="0" applyNumberFormat="1" applyFont="1" applyFill="1" applyBorder="1" applyAlignment="1">
      <alignment vertical="center" wrapText="1"/>
    </xf>
    <xf numFmtId="0" fontId="13" fillId="36" borderId="30" xfId="0" applyFont="1" applyFill="1" applyBorder="1" applyAlignment="1">
      <alignment/>
    </xf>
    <xf numFmtId="0" fontId="21" fillId="36" borderId="38" xfId="0" applyFont="1" applyFill="1" applyBorder="1" applyAlignment="1">
      <alignment/>
    </xf>
    <xf numFmtId="3" fontId="13" fillId="36" borderId="34" xfId="0" applyNumberFormat="1" applyFont="1" applyFill="1" applyBorder="1" applyAlignment="1">
      <alignment/>
    </xf>
    <xf numFmtId="0" fontId="13" fillId="36" borderId="53" xfId="0" applyFont="1" applyFill="1" applyBorder="1" applyAlignment="1">
      <alignment/>
    </xf>
    <xf numFmtId="0" fontId="21" fillId="36" borderId="37" xfId="0" applyFont="1" applyFill="1" applyBorder="1" applyAlignment="1">
      <alignment/>
    </xf>
    <xf numFmtId="3" fontId="13" fillId="36" borderId="33" xfId="0" applyNumberFormat="1" applyFont="1" applyFill="1" applyBorder="1" applyAlignment="1">
      <alignment/>
    </xf>
    <xf numFmtId="0" fontId="13" fillId="37" borderId="35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34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39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 wrapText="1"/>
    </xf>
    <xf numFmtId="0" fontId="7" fillId="0" borderId="1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58" xfId="0" applyFont="1" applyFill="1" applyBorder="1" applyAlignment="1">
      <alignment/>
    </xf>
    <xf numFmtId="1" fontId="7" fillId="35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/>
    </xf>
    <xf numFmtId="3" fontId="30" fillId="0" borderId="46" xfId="0" applyNumberFormat="1" applyFont="1" applyFill="1" applyBorder="1" applyAlignment="1">
      <alignment/>
    </xf>
    <xf numFmtId="3" fontId="30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5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/>
    </xf>
    <xf numFmtId="0" fontId="45" fillId="0" borderId="0" xfId="0" applyFont="1" applyAlignment="1">
      <alignment/>
    </xf>
    <xf numFmtId="0" fontId="10" fillId="36" borderId="59" xfId="0" applyFont="1" applyFill="1" applyBorder="1" applyAlignment="1">
      <alignment horizontal="left"/>
    </xf>
    <xf numFmtId="0" fontId="28" fillId="36" borderId="43" xfId="0" applyFont="1" applyFill="1" applyBorder="1" applyAlignment="1">
      <alignment horizontal="left"/>
    </xf>
    <xf numFmtId="3" fontId="10" fillId="36" borderId="21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0" fillId="37" borderId="60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5" fillId="41" borderId="10" xfId="0" applyFont="1" applyFill="1" applyBorder="1" applyAlignment="1">
      <alignment horizontal="left" wrapText="1"/>
    </xf>
    <xf numFmtId="0" fontId="5" fillId="41" borderId="10" xfId="0" applyFont="1" applyFill="1" applyBorder="1" applyAlignment="1">
      <alignment horizontal="center" wrapText="1"/>
    </xf>
    <xf numFmtId="0" fontId="5" fillId="41" borderId="10" xfId="0" applyNumberFormat="1" applyFont="1" applyFill="1" applyBorder="1" applyAlignment="1">
      <alignment horizontal="right"/>
    </xf>
    <xf numFmtId="0" fontId="6" fillId="41" borderId="10" xfId="0" applyNumberFormat="1" applyFont="1" applyFill="1" applyBorder="1" applyAlignment="1">
      <alignment horizontal="right"/>
    </xf>
    <xf numFmtId="0" fontId="5" fillId="10" borderId="10" xfId="0" applyNumberFormat="1" applyFont="1" applyFill="1" applyBorder="1" applyAlignment="1">
      <alignment horizontal="right"/>
    </xf>
    <xf numFmtId="0" fontId="5" fillId="42" borderId="10" xfId="0" applyFont="1" applyFill="1" applyBorder="1" applyAlignment="1">
      <alignment horizontal="left" vertical="center" wrapText="1"/>
    </xf>
    <xf numFmtId="0" fontId="5" fillId="42" borderId="10" xfId="0" applyFont="1" applyFill="1" applyBorder="1" applyAlignment="1">
      <alignment horizontal="center" wrapText="1"/>
    </xf>
    <xf numFmtId="0" fontId="6" fillId="42" borderId="10" xfId="0" applyNumberFormat="1" applyFont="1" applyFill="1" applyBorder="1" applyAlignment="1">
      <alignment horizontal="right"/>
    </xf>
    <xf numFmtId="0" fontId="5" fillId="42" borderId="10" xfId="0" applyNumberFormat="1" applyFont="1" applyFill="1" applyBorder="1" applyAlignment="1">
      <alignment horizontal="right"/>
    </xf>
    <xf numFmtId="0" fontId="5" fillId="41" borderId="10" xfId="0" applyFont="1" applyFill="1" applyBorder="1" applyAlignment="1">
      <alignment horizontal="left" vertical="center" wrapText="1"/>
    </xf>
    <xf numFmtId="0" fontId="46" fillId="43" borderId="10" xfId="0" applyFont="1" applyFill="1" applyBorder="1" applyAlignment="1">
      <alignment wrapText="1"/>
    </xf>
    <xf numFmtId="0" fontId="6" fillId="43" borderId="10" xfId="0" applyNumberFormat="1" applyFont="1" applyFill="1" applyBorder="1" applyAlignment="1">
      <alignment horizontal="right" wrapText="1"/>
    </xf>
    <xf numFmtId="0" fontId="5" fillId="43" borderId="10" xfId="0" applyNumberFormat="1" applyFont="1" applyFill="1" applyBorder="1" applyAlignment="1">
      <alignment horizontal="right"/>
    </xf>
    <xf numFmtId="0" fontId="5" fillId="41" borderId="10" xfId="0" applyFont="1" applyFill="1" applyBorder="1" applyAlignment="1">
      <alignment wrapText="1"/>
    </xf>
    <xf numFmtId="0" fontId="6" fillId="42" borderId="10" xfId="0" applyFont="1" applyFill="1" applyBorder="1" applyAlignment="1">
      <alignment horizontal="right" wrapText="1"/>
    </xf>
    <xf numFmtId="0" fontId="5" fillId="41" borderId="10" xfId="0" applyNumberFormat="1" applyFont="1" applyFill="1" applyBorder="1" applyAlignment="1">
      <alignment horizontal="right" wrapText="1"/>
    </xf>
    <xf numFmtId="0" fontId="6" fillId="44" borderId="10" xfId="0" applyFont="1" applyFill="1" applyBorder="1" applyAlignment="1">
      <alignment horizontal="right" wrapText="1"/>
    </xf>
    <xf numFmtId="0" fontId="82" fillId="0" borderId="10" xfId="0" applyFont="1" applyFill="1" applyBorder="1" applyAlignment="1">
      <alignment horizontal="left" wrapText="1"/>
    </xf>
    <xf numFmtId="0" fontId="82" fillId="0" borderId="10" xfId="0" applyFont="1" applyFill="1" applyBorder="1" applyAlignment="1">
      <alignment horizontal="center" wrapText="1"/>
    </xf>
    <xf numFmtId="0" fontId="83" fillId="0" borderId="10" xfId="0" applyFont="1" applyFill="1" applyBorder="1" applyAlignment="1">
      <alignment horizontal="right" wrapText="1"/>
    </xf>
    <xf numFmtId="0" fontId="6" fillId="41" borderId="10" xfId="0" applyFont="1" applyFill="1" applyBorder="1" applyAlignment="1">
      <alignment horizontal="right" wrapText="1"/>
    </xf>
    <xf numFmtId="0" fontId="5" fillId="41" borderId="10" xfId="0" applyFont="1" applyFill="1" applyBorder="1" applyAlignment="1">
      <alignment horizontal="right" wrapText="1"/>
    </xf>
    <xf numFmtId="0" fontId="5" fillId="43" borderId="10" xfId="0" applyFont="1" applyFill="1" applyBorder="1" applyAlignment="1">
      <alignment horizontal="left" wrapText="1"/>
    </xf>
    <xf numFmtId="0" fontId="5" fillId="43" borderId="10" xfId="0" applyFont="1" applyFill="1" applyBorder="1" applyAlignment="1">
      <alignment horizontal="center" wrapText="1"/>
    </xf>
    <xf numFmtId="0" fontId="6" fillId="43" borderId="10" xfId="0" applyNumberFormat="1" applyFont="1" applyFill="1" applyBorder="1" applyAlignment="1">
      <alignment horizontal="right"/>
    </xf>
    <xf numFmtId="3" fontId="10" fillId="36" borderId="26" xfId="0" applyNumberFormat="1" applyFont="1" applyFill="1" applyBorder="1" applyAlignment="1">
      <alignment/>
    </xf>
    <xf numFmtId="3" fontId="10" fillId="36" borderId="28" xfId="0" applyNumberFormat="1" applyFont="1" applyFill="1" applyBorder="1" applyAlignment="1">
      <alignment/>
    </xf>
    <xf numFmtId="3" fontId="30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28" fillId="36" borderId="49" xfId="0" applyFont="1" applyFill="1" applyBorder="1" applyAlignment="1">
      <alignment horizontal="left"/>
    </xf>
    <xf numFmtId="3" fontId="10" fillId="36" borderId="58" xfId="0" applyNumberFormat="1" applyFont="1" applyFill="1" applyBorder="1" applyAlignment="1">
      <alignment/>
    </xf>
    <xf numFmtId="0" fontId="6" fillId="44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left" wrapText="1"/>
    </xf>
    <xf numFmtId="0" fontId="6" fillId="44" borderId="10" xfId="0" applyFont="1" applyFill="1" applyBorder="1" applyAlignment="1">
      <alignment horizontal="center" wrapText="1"/>
    </xf>
    <xf numFmtId="0" fontId="6" fillId="44" borderId="10" xfId="0" applyNumberFormat="1" applyFont="1" applyFill="1" applyBorder="1" applyAlignment="1">
      <alignment horizontal="right" wrapText="1"/>
    </xf>
    <xf numFmtId="0" fontId="46" fillId="41" borderId="10" xfId="0" applyFont="1" applyFill="1" applyBorder="1" applyAlignment="1">
      <alignment wrapText="1"/>
    </xf>
    <xf numFmtId="0" fontId="5" fillId="45" borderId="10" xfId="0" applyFont="1" applyFill="1" applyBorder="1" applyAlignment="1">
      <alignment horizontal="left" vertical="center" wrapText="1"/>
    </xf>
    <xf numFmtId="0" fontId="5" fillId="45" borderId="10" xfId="0" applyFont="1" applyFill="1" applyBorder="1" applyAlignment="1">
      <alignment horizontal="center" wrapText="1"/>
    </xf>
    <xf numFmtId="0" fontId="6" fillId="45" borderId="10" xfId="0" applyFont="1" applyFill="1" applyBorder="1" applyAlignment="1">
      <alignment horizontal="right" wrapText="1"/>
    </xf>
    <xf numFmtId="0" fontId="5" fillId="45" borderId="10" xfId="0" applyNumberFormat="1" applyFont="1" applyFill="1" applyBorder="1" applyAlignment="1">
      <alignment horizontal="right"/>
    </xf>
    <xf numFmtId="0" fontId="6" fillId="41" borderId="10" xfId="0" applyNumberFormat="1" applyFont="1" applyFill="1" applyBorder="1" applyAlignment="1">
      <alignment horizontal="right" wrapText="1"/>
    </xf>
    <xf numFmtId="0" fontId="6" fillId="43" borderId="10" xfId="0" applyFont="1" applyFill="1" applyBorder="1" applyAlignment="1">
      <alignment horizontal="right" wrapText="1"/>
    </xf>
    <xf numFmtId="0" fontId="5" fillId="42" borderId="10" xfId="0" applyFont="1" applyFill="1" applyBorder="1" applyAlignment="1">
      <alignment horizontal="left" wrapText="1"/>
    </xf>
    <xf numFmtId="0" fontId="82" fillId="41" borderId="10" xfId="0" applyFont="1" applyFill="1" applyBorder="1" applyAlignment="1">
      <alignment horizontal="right" wrapText="1"/>
    </xf>
    <xf numFmtId="0" fontId="5" fillId="44" borderId="10" xfId="0" applyFont="1" applyFill="1" applyBorder="1" applyAlignment="1">
      <alignment horizontal="left" wrapText="1"/>
    </xf>
    <xf numFmtId="0" fontId="5" fillId="44" borderId="10" xfId="0" applyFont="1" applyFill="1" applyBorder="1" applyAlignment="1">
      <alignment horizontal="center" wrapText="1"/>
    </xf>
    <xf numFmtId="0" fontId="6" fillId="44" borderId="10" xfId="0" applyNumberFormat="1" applyFont="1" applyFill="1" applyBorder="1" applyAlignment="1">
      <alignment horizontal="right"/>
    </xf>
    <xf numFmtId="0" fontId="5" fillId="44" borderId="10" xfId="0" applyNumberFormat="1" applyFont="1" applyFill="1" applyBorder="1" applyAlignment="1">
      <alignment horizontal="right"/>
    </xf>
    <xf numFmtId="0" fontId="5" fillId="45" borderId="10" xfId="0" applyFont="1" applyFill="1" applyBorder="1" applyAlignment="1">
      <alignment horizontal="left" wrapText="1"/>
    </xf>
    <xf numFmtId="0" fontId="6" fillId="45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48" xfId="0" applyFont="1" applyFill="1" applyBorder="1" applyAlignment="1">
      <alignment horizontal="center" vertical="center" wrapText="1"/>
    </xf>
    <xf numFmtId="0" fontId="30" fillId="33" borderId="61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 vertical="center" wrapText="1"/>
    </xf>
    <xf numFmtId="0" fontId="6" fillId="44" borderId="40" xfId="0" applyFont="1" applyFill="1" applyBorder="1" applyAlignment="1">
      <alignment horizontal="center" vertical="center" wrapText="1"/>
    </xf>
    <xf numFmtId="0" fontId="6" fillId="44" borderId="39" xfId="0" applyFont="1" applyFill="1" applyBorder="1" applyAlignment="1">
      <alignment horizontal="center" vertical="center" wrapText="1"/>
    </xf>
    <xf numFmtId="0" fontId="6" fillId="44" borderId="13" xfId="0" applyFont="1" applyFill="1" applyBorder="1" applyAlignment="1">
      <alignment horizontal="center" vertical="center" wrapText="1"/>
    </xf>
    <xf numFmtId="0" fontId="6" fillId="44" borderId="17" xfId="0" applyFont="1" applyFill="1" applyBorder="1" applyAlignment="1">
      <alignment horizontal="center" vertical="center" wrapText="1"/>
    </xf>
    <xf numFmtId="0" fontId="6" fillId="44" borderId="4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7" borderId="22" xfId="0" applyFont="1" applyFill="1" applyBorder="1" applyAlignment="1">
      <alignment horizontal="left"/>
    </xf>
    <xf numFmtId="0" fontId="10" fillId="37" borderId="31" xfId="0" applyFont="1" applyFill="1" applyBorder="1" applyAlignment="1">
      <alignment horizontal="left"/>
    </xf>
    <xf numFmtId="0" fontId="10" fillId="36" borderId="27" xfId="0" applyFont="1" applyFill="1" applyBorder="1" applyAlignment="1">
      <alignment horizontal="left"/>
    </xf>
    <xf numFmtId="0" fontId="10" fillId="36" borderId="63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37" borderId="22" xfId="0" applyFont="1" applyFill="1" applyBorder="1" applyAlignment="1">
      <alignment horizontal="left"/>
    </xf>
    <xf numFmtId="0" fontId="21" fillId="37" borderId="35" xfId="0" applyFont="1" applyFill="1" applyBorder="1" applyAlignment="1">
      <alignment horizontal="left"/>
    </xf>
    <xf numFmtId="0" fontId="13" fillId="36" borderId="14" xfId="0" applyFont="1" applyFill="1" applyBorder="1" applyAlignment="1">
      <alignment horizontal="left"/>
    </xf>
    <xf numFmtId="0" fontId="13" fillId="36" borderId="57" xfId="0" applyFont="1" applyFill="1" applyBorder="1" applyAlignment="1">
      <alignment horizontal="left"/>
    </xf>
    <xf numFmtId="0" fontId="13" fillId="34" borderId="64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Relationship Id="rId3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265</xdr:row>
      <xdr:rowOff>0</xdr:rowOff>
    </xdr:from>
    <xdr:to>
      <xdr:col>2</xdr:col>
      <xdr:colOff>209550</xdr:colOff>
      <xdr:row>267</xdr:row>
      <xdr:rowOff>9525</xdr:rowOff>
    </xdr:to>
    <xdr:grpSp>
      <xdr:nvGrpSpPr>
        <xdr:cNvPr id="1" name="Group 38"/>
        <xdr:cNvGrpSpPr>
          <a:grpSpLocks/>
        </xdr:cNvGrpSpPr>
      </xdr:nvGrpSpPr>
      <xdr:grpSpPr>
        <a:xfrm>
          <a:off x="238125" y="53463825"/>
          <a:ext cx="1790700" cy="485775"/>
          <a:chOff x="1230" y="2616"/>
          <a:chExt cx="2430" cy="900"/>
        </a:xfrm>
        <a:solidFill>
          <a:srgbClr val="FFFFFF"/>
        </a:solidFill>
      </xdr:grpSpPr>
      <xdr:pic>
        <xdr:nvPicPr>
          <xdr:cNvPr id="2" name="Picture 39" descr="ISO-14001_bw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50" y="2616"/>
            <a:ext cx="1110" cy="9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0" descr="ISO-90012_bw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0" y="2616"/>
            <a:ext cx="1110" cy="9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0</xdr:colOff>
      <xdr:row>303</xdr:row>
      <xdr:rowOff>0</xdr:rowOff>
    </xdr:from>
    <xdr:to>
      <xdr:col>8</xdr:col>
      <xdr:colOff>0</xdr:colOff>
      <xdr:row>303</xdr:row>
      <xdr:rowOff>0</xdr:rowOff>
    </xdr:to>
    <xdr:pic>
      <xdr:nvPicPr>
        <xdr:cNvPr id="4" name="Picture 11" descr="is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53400" y="5947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303</xdr:row>
      <xdr:rowOff>0</xdr:rowOff>
    </xdr:from>
    <xdr:to>
      <xdr:col>8</xdr:col>
      <xdr:colOff>0</xdr:colOff>
      <xdr:row>304</xdr:row>
      <xdr:rowOff>76200</xdr:rowOff>
    </xdr:to>
    <xdr:pic>
      <xdr:nvPicPr>
        <xdr:cNvPr id="5" name="Picture 13" descr="is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53400" y="59474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76200</xdr:rowOff>
    </xdr:from>
    <xdr:to>
      <xdr:col>8</xdr:col>
      <xdr:colOff>0</xdr:colOff>
      <xdr:row>283</xdr:row>
      <xdr:rowOff>0</xdr:rowOff>
    </xdr:to>
    <xdr:pic>
      <xdr:nvPicPr>
        <xdr:cNvPr id="6" name="Picture 21" descr="is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53400" y="563499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268</xdr:row>
      <xdr:rowOff>0</xdr:rowOff>
    </xdr:from>
    <xdr:to>
      <xdr:col>8</xdr:col>
      <xdr:colOff>0</xdr:colOff>
      <xdr:row>270</xdr:row>
      <xdr:rowOff>19050</xdr:rowOff>
    </xdr:to>
    <xdr:grpSp>
      <xdr:nvGrpSpPr>
        <xdr:cNvPr id="7" name="Group 61"/>
        <xdr:cNvGrpSpPr>
          <a:grpSpLocks/>
        </xdr:cNvGrpSpPr>
      </xdr:nvGrpSpPr>
      <xdr:grpSpPr>
        <a:xfrm>
          <a:off x="8153400" y="54140100"/>
          <a:ext cx="0" cy="323850"/>
          <a:chOff x="1230" y="2616"/>
          <a:chExt cx="2430" cy="900"/>
        </a:xfrm>
        <a:solidFill>
          <a:srgbClr val="FFFFFF"/>
        </a:solidFill>
      </xdr:grpSpPr>
      <xdr:pic>
        <xdr:nvPicPr>
          <xdr:cNvPr id="8" name="Picture 62" descr="ISO-14001_bw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50" y="2616"/>
            <a:ext cx="1110" cy="9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3" descr="ISO-90012_bw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0" y="2616"/>
            <a:ext cx="1110" cy="9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68"/>
  <sheetViews>
    <sheetView zoomScalePageLayoutView="0" workbookViewId="0" topLeftCell="A1">
      <selection activeCell="S30" sqref="S30"/>
    </sheetView>
  </sheetViews>
  <sheetFormatPr defaultColWidth="9.140625" defaultRowHeight="12"/>
  <cols>
    <col min="1" max="1" width="12.00390625" style="173" customWidth="1"/>
    <col min="2" max="2" width="15.28125" style="173" customWidth="1"/>
    <col min="3" max="3" width="17.00390625" style="173" customWidth="1"/>
    <col min="4" max="4" width="18.140625" style="173" customWidth="1"/>
    <col min="5" max="5" width="17.8515625" style="173" customWidth="1"/>
    <col min="6" max="6" width="16.8515625" style="173" customWidth="1"/>
    <col min="7" max="7" width="14.7109375" style="173" customWidth="1"/>
    <col min="8" max="8" width="10.421875" style="173" customWidth="1"/>
    <col min="9" max="16384" width="9.28125" style="173" customWidth="1"/>
  </cols>
  <sheetData>
    <row r="3" spans="1:7" ht="20.25">
      <c r="A3" s="432"/>
      <c r="B3" s="432"/>
      <c r="C3" s="432"/>
      <c r="D3" s="432"/>
      <c r="E3" s="432"/>
      <c r="F3" s="432"/>
      <c r="G3" s="432"/>
    </row>
    <row r="8" spans="5:6" ht="15.75">
      <c r="E8" s="181"/>
      <c r="F8" s="181"/>
    </row>
    <row r="9" spans="1:8" s="195" customFormat="1" ht="21">
      <c r="A9" s="173"/>
      <c r="B9" s="181"/>
      <c r="C9" s="181"/>
      <c r="D9" s="173"/>
      <c r="E9" s="181"/>
      <c r="F9" s="181"/>
      <c r="G9" s="173"/>
      <c r="H9" s="173"/>
    </row>
    <row r="10" spans="1:8" ht="22.5" customHeight="1">
      <c r="A10" s="432" t="s">
        <v>380</v>
      </c>
      <c r="B10" s="432"/>
      <c r="C10" s="432"/>
      <c r="D10" s="432"/>
      <c r="E10" s="432"/>
      <c r="F10" s="432"/>
      <c r="G10" s="432"/>
      <c r="H10" s="195"/>
    </row>
    <row r="11" spans="1:7" ht="16.5" customHeight="1">
      <c r="A11" s="433" t="s">
        <v>381</v>
      </c>
      <c r="B11" s="433"/>
      <c r="C11" s="433"/>
      <c r="D11" s="433"/>
      <c r="E11" s="433"/>
      <c r="F11" s="433"/>
      <c r="G11" s="433"/>
    </row>
    <row r="12" spans="1:7" ht="16.5">
      <c r="A12" s="196"/>
      <c r="B12" s="196"/>
      <c r="C12" s="196"/>
      <c r="D12" s="196"/>
      <c r="E12" s="196"/>
      <c r="F12" s="196"/>
      <c r="G12" s="196"/>
    </row>
    <row r="13" spans="1:7" ht="15.75">
      <c r="A13" s="434" t="s">
        <v>652</v>
      </c>
      <c r="B13" s="434"/>
      <c r="C13" s="434"/>
      <c r="D13" s="434"/>
      <c r="E13" s="434"/>
      <c r="F13" s="434"/>
      <c r="G13" s="434"/>
    </row>
    <row r="14" spans="2:6" ht="16.5">
      <c r="B14" s="196"/>
      <c r="C14" s="196"/>
      <c r="D14" s="196"/>
      <c r="E14" s="196"/>
      <c r="F14" s="196"/>
    </row>
    <row r="15" spans="2:3" ht="18.75">
      <c r="B15" s="197" t="s">
        <v>382</v>
      </c>
      <c r="C15" s="174" t="s">
        <v>383</v>
      </c>
    </row>
    <row r="16" spans="2:3" ht="18.75">
      <c r="B16" s="177"/>
      <c r="C16" s="174" t="s">
        <v>653</v>
      </c>
    </row>
    <row r="17" spans="2:3" ht="18.75">
      <c r="B17" s="177"/>
      <c r="C17" s="174"/>
    </row>
    <row r="18" spans="2:3" ht="18.75">
      <c r="B18" s="177" t="s">
        <v>384</v>
      </c>
      <c r="C18" s="174" t="s">
        <v>385</v>
      </c>
    </row>
    <row r="19" spans="2:3" ht="16.5">
      <c r="B19" s="177"/>
      <c r="C19" s="177"/>
    </row>
    <row r="20" spans="2:3" ht="16.5">
      <c r="B20" s="177" t="s">
        <v>654</v>
      </c>
      <c r="C20" s="177"/>
    </row>
    <row r="21" spans="2:3" ht="16.5">
      <c r="B21" s="177"/>
      <c r="C21" s="177"/>
    </row>
    <row r="22" ht="15.75">
      <c r="B22" s="186" t="s">
        <v>655</v>
      </c>
    </row>
    <row r="23" ht="15.75">
      <c r="B23" s="173" t="s">
        <v>656</v>
      </c>
    </row>
    <row r="24" spans="2:7" ht="15.75">
      <c r="B24" s="173" t="s">
        <v>657</v>
      </c>
      <c r="F24" s="180"/>
      <c r="G24" s="198"/>
    </row>
    <row r="25" spans="1:8" ht="15.75">
      <c r="A25" s="175"/>
      <c r="B25" s="175" t="s">
        <v>386</v>
      </c>
      <c r="C25" s="175"/>
      <c r="D25" s="175"/>
      <c r="E25" s="175"/>
      <c r="F25" s="180"/>
      <c r="G25" s="199"/>
      <c r="H25" s="175"/>
    </row>
    <row r="26" spans="5:7" ht="15.75">
      <c r="E26" s="178"/>
      <c r="F26" s="180"/>
      <c r="G26" s="198"/>
    </row>
    <row r="27" spans="1:9" ht="15.75" customHeight="1">
      <c r="A27" s="175"/>
      <c r="B27" s="250" t="s">
        <v>387</v>
      </c>
      <c r="C27" s="251"/>
      <c r="D27" s="435" t="s">
        <v>649</v>
      </c>
      <c r="E27" s="435" t="s">
        <v>658</v>
      </c>
      <c r="F27" s="435" t="s">
        <v>529</v>
      </c>
      <c r="G27" s="435" t="s">
        <v>530</v>
      </c>
      <c r="H27" s="175"/>
      <c r="I27" s="175"/>
    </row>
    <row r="28" spans="1:8" ht="15.75">
      <c r="A28" s="175"/>
      <c r="B28" s="252" t="s">
        <v>388</v>
      </c>
      <c r="C28" s="253"/>
      <c r="D28" s="436"/>
      <c r="E28" s="436"/>
      <c r="F28" s="436"/>
      <c r="G28" s="436"/>
      <c r="H28" s="175"/>
    </row>
    <row r="29" spans="2:7" ht="16.5" thickBot="1">
      <c r="B29" s="254"/>
      <c r="C29" s="255"/>
      <c r="D29" s="437"/>
      <c r="E29" s="437"/>
      <c r="F29" s="437"/>
      <c r="G29" s="437"/>
    </row>
    <row r="30" spans="1:9" ht="16.5" thickTop="1">
      <c r="A30" s="175"/>
      <c r="B30" s="200" t="s">
        <v>389</v>
      </c>
      <c r="C30" s="211"/>
      <c r="D30" s="324">
        <v>5058998</v>
      </c>
      <c r="E30" s="324">
        <v>4887763</v>
      </c>
      <c r="F30" s="202">
        <f aca="true" t="shared" si="0" ref="F30:F36">E30/D30*100</f>
        <v>96.615238827926</v>
      </c>
      <c r="G30" s="202">
        <f>E30/E36*100</f>
        <v>21.615194095546446</v>
      </c>
      <c r="H30" s="175"/>
      <c r="I30" s="175"/>
    </row>
    <row r="31" spans="1:7" ht="15.75" customHeight="1">
      <c r="A31" s="175"/>
      <c r="B31" s="203" t="s">
        <v>390</v>
      </c>
      <c r="C31" s="204"/>
      <c r="D31" s="205">
        <v>7331879</v>
      </c>
      <c r="E31" s="205">
        <v>6365638</v>
      </c>
      <c r="F31" s="202">
        <f t="shared" si="0"/>
        <v>86.82137280225164</v>
      </c>
      <c r="G31" s="207">
        <f>E31/E36*100</f>
        <v>28.15081273621206</v>
      </c>
    </row>
    <row r="32" spans="1:9" ht="15.75" customHeight="1">
      <c r="A32" s="175"/>
      <c r="B32" s="203" t="s">
        <v>391</v>
      </c>
      <c r="C32" s="204"/>
      <c r="D32" s="205">
        <v>9452461</v>
      </c>
      <c r="E32" s="205">
        <v>10651410</v>
      </c>
      <c r="F32" s="202">
        <f t="shared" si="0"/>
        <v>112.6839877995794</v>
      </c>
      <c r="G32" s="207">
        <f>E32/E36*100</f>
        <v>47.10381713295926</v>
      </c>
      <c r="I32" s="175"/>
    </row>
    <row r="33" spans="1:9" ht="15.75">
      <c r="A33" s="175"/>
      <c r="B33" s="203" t="s">
        <v>392</v>
      </c>
      <c r="C33" s="204"/>
      <c r="D33" s="205">
        <v>-590592</v>
      </c>
      <c r="E33" s="205">
        <v>1307056</v>
      </c>
      <c r="F33" s="338" t="s">
        <v>512</v>
      </c>
      <c r="G33" s="208">
        <f>E33/E36*100</f>
        <v>5.7802043866997135</v>
      </c>
      <c r="I33" s="175"/>
    </row>
    <row r="34" spans="1:7" ht="15.75">
      <c r="A34" s="175"/>
      <c r="B34" s="204" t="s">
        <v>393</v>
      </c>
      <c r="C34" s="209"/>
      <c r="D34" s="205">
        <v>-392605</v>
      </c>
      <c r="E34" s="205">
        <v>-2868233</v>
      </c>
      <c r="F34" s="338" t="s">
        <v>512</v>
      </c>
      <c r="G34" s="210">
        <f>E34/E36*100</f>
        <v>-12.684210139945709</v>
      </c>
    </row>
    <row r="35" spans="1:9" ht="15.75">
      <c r="A35" s="175"/>
      <c r="B35" s="211" t="s">
        <v>545</v>
      </c>
      <c r="C35" s="212"/>
      <c r="D35" s="201">
        <v>-451941</v>
      </c>
      <c r="E35" s="201">
        <v>2268992</v>
      </c>
      <c r="F35" s="338" t="s">
        <v>512</v>
      </c>
      <c r="G35" s="210">
        <f>E35/E36*100</f>
        <v>10.034181788528231</v>
      </c>
      <c r="I35" s="175"/>
    </row>
    <row r="36" spans="1:7" ht="16.5">
      <c r="A36" s="175"/>
      <c r="B36" s="256" t="s">
        <v>394</v>
      </c>
      <c r="C36" s="256"/>
      <c r="D36" s="325">
        <f>SUM(D30:D35)</f>
        <v>20408200</v>
      </c>
      <c r="E36" s="257">
        <f>SUM(E30:E35)</f>
        <v>22612626</v>
      </c>
      <c r="F36" s="258">
        <f t="shared" si="0"/>
        <v>110.80166795699769</v>
      </c>
      <c r="G36" s="259">
        <f>SUM(G29:G35)</f>
        <v>100</v>
      </c>
    </row>
    <row r="37" spans="1:8" ht="15.75">
      <c r="A37" s="175"/>
      <c r="B37" s="175"/>
      <c r="C37" s="175"/>
      <c r="D37" s="175"/>
      <c r="E37" s="175"/>
      <c r="F37" s="180"/>
      <c r="G37" s="199"/>
      <c r="H37" s="175"/>
    </row>
    <row r="38" spans="1:8" ht="15.75">
      <c r="A38" s="175"/>
      <c r="B38" s="175" t="s">
        <v>531</v>
      </c>
      <c r="C38" s="175"/>
      <c r="D38" s="175"/>
      <c r="E38" s="175"/>
      <c r="F38" s="175"/>
      <c r="G38" s="199"/>
      <c r="H38" s="175"/>
    </row>
    <row r="39" spans="2:7" ht="15.75">
      <c r="B39" s="173" t="s">
        <v>659</v>
      </c>
      <c r="G39" s="213"/>
    </row>
    <row r="40" spans="1:7" ht="15.75">
      <c r="A40" s="173" t="s">
        <v>532</v>
      </c>
      <c r="G40" s="213"/>
    </row>
    <row r="41" spans="2:7" ht="15.75">
      <c r="B41" s="173" t="s">
        <v>533</v>
      </c>
      <c r="G41" s="213"/>
    </row>
    <row r="42" spans="1:7" ht="15.75">
      <c r="A42" s="173" t="s">
        <v>661</v>
      </c>
      <c r="G42" s="213"/>
    </row>
    <row r="43" spans="2:7" ht="15.75">
      <c r="B43" s="173" t="s">
        <v>660</v>
      </c>
      <c r="G43" s="213"/>
    </row>
    <row r="44" spans="1:9" ht="15.75">
      <c r="A44" s="173" t="s">
        <v>645</v>
      </c>
      <c r="G44" s="213"/>
      <c r="I44" s="175"/>
    </row>
    <row r="45" spans="1:8" ht="15.75">
      <c r="A45" s="175"/>
      <c r="B45" s="175" t="s">
        <v>45</v>
      </c>
      <c r="C45" s="175"/>
      <c r="D45" s="175"/>
      <c r="E45" s="175"/>
      <c r="F45" s="175"/>
      <c r="G45" s="199"/>
      <c r="H45" s="175"/>
    </row>
    <row r="46" spans="1:8" ht="15.75">
      <c r="A46" s="175"/>
      <c r="B46" s="175" t="s">
        <v>662</v>
      </c>
      <c r="C46" s="175"/>
      <c r="D46" s="175"/>
      <c r="E46" s="175"/>
      <c r="F46" s="175"/>
      <c r="G46" s="199"/>
      <c r="H46" s="175"/>
    </row>
    <row r="47" spans="1:9" ht="15.75">
      <c r="A47" s="175"/>
      <c r="B47" s="175" t="s">
        <v>663</v>
      </c>
      <c r="C47" s="175"/>
      <c r="D47" s="175"/>
      <c r="E47" s="175"/>
      <c r="F47" s="175"/>
      <c r="G47" s="199"/>
      <c r="H47" s="175"/>
      <c r="I47" s="175"/>
    </row>
    <row r="48" spans="1:9" ht="15.75">
      <c r="A48" s="175"/>
      <c r="B48" s="175" t="s">
        <v>664</v>
      </c>
      <c r="C48" s="175"/>
      <c r="D48" s="175"/>
      <c r="E48" s="175"/>
      <c r="F48" s="175"/>
      <c r="G48" s="199"/>
      <c r="H48" s="175"/>
      <c r="I48" s="175"/>
    </row>
    <row r="49" spans="2:7" s="175" customFormat="1" ht="15.75">
      <c r="B49" s="175" t="s">
        <v>665</v>
      </c>
      <c r="G49" s="199"/>
    </row>
    <row r="50" spans="2:7" s="175" customFormat="1" ht="15.75">
      <c r="B50" s="175" t="s">
        <v>667</v>
      </c>
      <c r="G50" s="199"/>
    </row>
    <row r="51" spans="1:7" s="175" customFormat="1" ht="15.75">
      <c r="A51" s="175" t="s">
        <v>666</v>
      </c>
      <c r="G51" s="199"/>
    </row>
    <row r="52" s="175" customFormat="1" ht="15.75">
      <c r="G52" s="199"/>
    </row>
    <row r="53" s="175" customFormat="1" ht="15.75">
      <c r="G53" s="199"/>
    </row>
    <row r="54" spans="2:7" s="175" customFormat="1" ht="15.75">
      <c r="B54" s="175" t="s">
        <v>395</v>
      </c>
      <c r="G54" s="199"/>
    </row>
    <row r="55" spans="2:7" s="175" customFormat="1" ht="15.75">
      <c r="B55" s="175" t="s">
        <v>668</v>
      </c>
      <c r="G55" s="199"/>
    </row>
    <row r="56" spans="2:7" s="175" customFormat="1" ht="15.75">
      <c r="B56" s="175" t="s">
        <v>669</v>
      </c>
      <c r="G56" s="199"/>
    </row>
    <row r="57" spans="2:7" s="175" customFormat="1" ht="15.75">
      <c r="B57" s="175" t="s">
        <v>670</v>
      </c>
      <c r="G57" s="199"/>
    </row>
    <row r="58" spans="2:7" s="175" customFormat="1" ht="15.75">
      <c r="B58" s="175" t="s">
        <v>671</v>
      </c>
      <c r="G58" s="199"/>
    </row>
    <row r="59" spans="2:7" s="175" customFormat="1" ht="15.75">
      <c r="B59" s="175" t="s">
        <v>672</v>
      </c>
      <c r="G59" s="199"/>
    </row>
    <row r="60" spans="2:7" s="175" customFormat="1" ht="15.75">
      <c r="B60" s="175" t="s">
        <v>646</v>
      </c>
      <c r="G60" s="199"/>
    </row>
    <row r="61" s="175" customFormat="1" ht="15.75">
      <c r="G61" s="199"/>
    </row>
    <row r="62" spans="2:7" s="175" customFormat="1" ht="15.75" customHeight="1">
      <c r="B62" s="237" t="s">
        <v>673</v>
      </c>
      <c r="G62" s="199"/>
    </row>
    <row r="63" spans="2:7" s="175" customFormat="1" ht="16.5">
      <c r="B63" s="175" t="s">
        <v>674</v>
      </c>
      <c r="G63" s="199"/>
    </row>
    <row r="64" s="175" customFormat="1" ht="15.75">
      <c r="G64" s="199"/>
    </row>
    <row r="65" spans="2:7" s="175" customFormat="1" ht="15.75" customHeight="1">
      <c r="B65" s="250" t="s">
        <v>396</v>
      </c>
      <c r="C65" s="251"/>
      <c r="D65" s="435" t="s">
        <v>649</v>
      </c>
      <c r="E65" s="435" t="s">
        <v>658</v>
      </c>
      <c r="F65" s="435" t="s">
        <v>529</v>
      </c>
      <c r="G65" s="435" t="s">
        <v>530</v>
      </c>
    </row>
    <row r="66" spans="2:7" s="175" customFormat="1" ht="15.75">
      <c r="B66" s="252"/>
      <c r="C66" s="253"/>
      <c r="D66" s="436"/>
      <c r="E66" s="436"/>
      <c r="F66" s="436"/>
      <c r="G66" s="436"/>
    </row>
    <row r="67" spans="2:7" s="175" customFormat="1" ht="16.5" thickBot="1">
      <c r="B67" s="254"/>
      <c r="C67" s="255"/>
      <c r="D67" s="437"/>
      <c r="E67" s="437"/>
      <c r="F67" s="437"/>
      <c r="G67" s="437"/>
    </row>
    <row r="68" spans="2:7" s="175" customFormat="1" ht="15" customHeight="1" thickTop="1">
      <c r="B68" s="200" t="s">
        <v>397</v>
      </c>
      <c r="C68" s="200"/>
      <c r="D68" s="201">
        <v>10924231</v>
      </c>
      <c r="E68" s="201">
        <v>12798881</v>
      </c>
      <c r="F68" s="202">
        <f>E68/D68*100</f>
        <v>117.16047564354872</v>
      </c>
      <c r="G68" s="202">
        <f>E68/E76*100</f>
        <v>56.60059561414938</v>
      </c>
    </row>
    <row r="69" spans="2:7" s="175" customFormat="1" ht="15.75" customHeight="1">
      <c r="B69" s="203" t="s">
        <v>398</v>
      </c>
      <c r="C69" s="203"/>
      <c r="D69" s="205">
        <v>6112356</v>
      </c>
      <c r="E69" s="205">
        <v>5429272</v>
      </c>
      <c r="F69" s="202">
        <f>E69/D69*100</f>
        <v>88.82453836131272</v>
      </c>
      <c r="G69" s="207">
        <f>E69/E76*100</f>
        <v>24.009913753493294</v>
      </c>
    </row>
    <row r="70" spans="2:7" s="175" customFormat="1" ht="15.75">
      <c r="B70" s="203" t="s">
        <v>399</v>
      </c>
      <c r="C70" s="203"/>
      <c r="D70" s="205">
        <v>25940</v>
      </c>
      <c r="E70" s="205">
        <v>28229</v>
      </c>
      <c r="F70" s="202">
        <f>E70/D70*100</f>
        <v>108.82420971472628</v>
      </c>
      <c r="G70" s="207">
        <f>E70/E76*100</f>
        <v>0.12483733645088368</v>
      </c>
    </row>
    <row r="71" spans="2:7" s="175" customFormat="1" ht="15.75">
      <c r="B71" s="203" t="s">
        <v>400</v>
      </c>
      <c r="C71" s="203"/>
      <c r="D71" s="205">
        <v>293044</v>
      </c>
      <c r="E71" s="205">
        <v>265245</v>
      </c>
      <c r="F71" s="202">
        <f>E71/D71*100</f>
        <v>90.51371125155266</v>
      </c>
      <c r="G71" s="208">
        <f>E71/E76*100</f>
        <v>1.1729951222825692</v>
      </c>
    </row>
    <row r="72" spans="2:7" s="175" customFormat="1" ht="15.75" customHeight="1">
      <c r="B72" s="214" t="s">
        <v>415</v>
      </c>
      <c r="C72" s="215"/>
      <c r="D72" s="216">
        <v>2205640</v>
      </c>
      <c r="E72" s="217">
        <v>2572560</v>
      </c>
      <c r="F72" s="208">
        <f>E72/D72*100</f>
        <v>116.63553435737472</v>
      </c>
      <c r="G72" s="218">
        <f>E72/E76*100</f>
        <v>11.376653025614981</v>
      </c>
    </row>
    <row r="73" spans="2:7" s="175" customFormat="1" ht="15.75">
      <c r="B73" s="211" t="s">
        <v>414</v>
      </c>
      <c r="C73" s="212"/>
      <c r="D73" s="200"/>
      <c r="E73" s="212"/>
      <c r="F73" s="202"/>
      <c r="G73" s="219"/>
    </row>
    <row r="74" spans="2:7" s="175" customFormat="1" ht="15.75">
      <c r="B74" s="203" t="s">
        <v>401</v>
      </c>
      <c r="C74" s="203"/>
      <c r="D74" s="205">
        <v>684725</v>
      </c>
      <c r="E74" s="205">
        <v>1400225</v>
      </c>
      <c r="F74" s="202">
        <f>E74/D74*100</f>
        <v>204.49450509328562</v>
      </c>
      <c r="G74" s="202">
        <f>E74/E76*100</f>
        <v>6.1922264136858765</v>
      </c>
    </row>
    <row r="75" spans="2:7" s="175" customFormat="1" ht="15.75">
      <c r="B75" s="203" t="s">
        <v>534</v>
      </c>
      <c r="C75" s="203"/>
      <c r="D75" s="205">
        <v>162264</v>
      </c>
      <c r="E75" s="205">
        <v>118214</v>
      </c>
      <c r="F75" s="202">
        <f>E75/D75*100</f>
        <v>72.8528817236109</v>
      </c>
      <c r="G75" s="202">
        <f>E75/E76*100</f>
        <v>0.5227787343230282</v>
      </c>
    </row>
    <row r="76" spans="2:7" s="175" customFormat="1" ht="16.5">
      <c r="B76" s="256" t="s">
        <v>394</v>
      </c>
      <c r="C76" s="256"/>
      <c r="D76" s="257">
        <f>SUM(D68:D75)</f>
        <v>20408200</v>
      </c>
      <c r="E76" s="257">
        <f>SUM(E68:E75)</f>
        <v>22612626</v>
      </c>
      <c r="F76" s="258">
        <f>E76/D76*100</f>
        <v>110.80166795699769</v>
      </c>
      <c r="G76" s="259">
        <f>SUM(G68:G75)</f>
        <v>100</v>
      </c>
    </row>
    <row r="77" s="175" customFormat="1" ht="15.75">
      <c r="G77" s="199"/>
    </row>
    <row r="78" spans="2:7" s="175" customFormat="1" ht="15.75">
      <c r="B78" s="175" t="s">
        <v>402</v>
      </c>
      <c r="G78" s="199"/>
    </row>
    <row r="79" spans="2:7" s="175" customFormat="1" ht="15.75">
      <c r="B79" s="175" t="s">
        <v>403</v>
      </c>
      <c r="G79" s="199"/>
    </row>
    <row r="80" spans="2:7" s="175" customFormat="1" ht="15.75">
      <c r="B80" s="175" t="s">
        <v>675</v>
      </c>
      <c r="G80" s="199"/>
    </row>
    <row r="81" spans="2:7" s="175" customFormat="1" ht="15.75">
      <c r="B81" s="175" t="s">
        <v>676</v>
      </c>
      <c r="G81" s="199"/>
    </row>
    <row r="82" spans="1:7" s="175" customFormat="1" ht="15.75">
      <c r="A82" s="175" t="s">
        <v>43</v>
      </c>
      <c r="G82" s="199"/>
    </row>
    <row r="83" spans="2:7" s="175" customFormat="1" ht="15.75">
      <c r="B83" s="175" t="s">
        <v>677</v>
      </c>
      <c r="G83" s="199"/>
    </row>
    <row r="84" spans="2:7" s="175" customFormat="1" ht="15.75">
      <c r="B84" s="175" t="s">
        <v>678</v>
      </c>
      <c r="G84" s="199"/>
    </row>
    <row r="85" spans="1:7" s="175" customFormat="1" ht="15.75">
      <c r="A85" s="175" t="s">
        <v>679</v>
      </c>
      <c r="G85" s="199"/>
    </row>
    <row r="86" spans="2:7" s="175" customFormat="1" ht="15.75">
      <c r="B86" s="175" t="s">
        <v>680</v>
      </c>
      <c r="G86" s="199"/>
    </row>
    <row r="87" spans="2:7" s="175" customFormat="1" ht="15.75">
      <c r="B87" s="175" t="s">
        <v>681</v>
      </c>
      <c r="G87" s="199"/>
    </row>
    <row r="88" s="175" customFormat="1" ht="15.75">
      <c r="G88" s="199"/>
    </row>
    <row r="89" spans="1:8" s="175" customFormat="1" ht="16.5">
      <c r="A89" s="173"/>
      <c r="B89" s="177" t="s">
        <v>404</v>
      </c>
      <c r="C89" s="173"/>
      <c r="D89" s="173"/>
      <c r="E89" s="173"/>
      <c r="F89" s="173"/>
      <c r="G89" s="213"/>
      <c r="H89" s="173"/>
    </row>
    <row r="90" s="175" customFormat="1" ht="15.75"/>
    <row r="91" spans="2:9" ht="15.75">
      <c r="B91" s="186" t="s">
        <v>405</v>
      </c>
      <c r="G91" s="213"/>
      <c r="I91" s="175"/>
    </row>
    <row r="92" spans="2:9" ht="15.75">
      <c r="B92" s="173" t="s">
        <v>682</v>
      </c>
      <c r="G92" s="213"/>
      <c r="I92" s="175"/>
    </row>
    <row r="93" spans="1:7" ht="15.75">
      <c r="A93" s="173" t="s">
        <v>683</v>
      </c>
      <c r="G93" s="213"/>
    </row>
    <row r="94" spans="6:7" ht="15.75">
      <c r="F94" s="178"/>
      <c r="G94" s="198"/>
    </row>
    <row r="95" spans="2:7" ht="15.75" customHeight="1">
      <c r="B95" s="250" t="s">
        <v>387</v>
      </c>
      <c r="C95" s="251"/>
      <c r="D95" s="435" t="s">
        <v>649</v>
      </c>
      <c r="E95" s="435" t="s">
        <v>658</v>
      </c>
      <c r="F95" s="435" t="s">
        <v>529</v>
      </c>
      <c r="G95" s="435" t="s">
        <v>530</v>
      </c>
    </row>
    <row r="96" spans="2:9" ht="15.75" customHeight="1">
      <c r="B96" s="252" t="s">
        <v>416</v>
      </c>
      <c r="C96" s="253"/>
      <c r="D96" s="436"/>
      <c r="E96" s="436"/>
      <c r="F96" s="436"/>
      <c r="G96" s="436"/>
      <c r="I96" s="175"/>
    </row>
    <row r="97" spans="2:7" ht="15.75" customHeight="1" thickBot="1">
      <c r="B97" s="254"/>
      <c r="C97" s="255"/>
      <c r="D97" s="437"/>
      <c r="E97" s="437"/>
      <c r="F97" s="437"/>
      <c r="G97" s="437"/>
    </row>
    <row r="98" spans="2:7" ht="16.5" customHeight="1" thickTop="1">
      <c r="B98" s="203" t="s">
        <v>390</v>
      </c>
      <c r="C98" s="204"/>
      <c r="D98" s="324">
        <v>-65425</v>
      </c>
      <c r="E98" s="206">
        <v>-59702</v>
      </c>
      <c r="F98" s="202">
        <f>E98/D98*100</f>
        <v>91.25257928926251</v>
      </c>
      <c r="G98" s="207">
        <f>E98/E102*100</f>
        <v>-0.5717513353825032</v>
      </c>
    </row>
    <row r="99" spans="2:7" ht="15.75">
      <c r="B99" s="203" t="s">
        <v>391</v>
      </c>
      <c r="C99" s="204"/>
      <c r="D99" s="205">
        <v>8472258</v>
      </c>
      <c r="E99" s="206">
        <v>9708410</v>
      </c>
      <c r="F99" s="202">
        <f>E99/D99*100</f>
        <v>114.5905849420544</v>
      </c>
      <c r="G99" s="207">
        <f>E99/E102*100</f>
        <v>92.97504910959177</v>
      </c>
    </row>
    <row r="100" spans="2:7" ht="15.75">
      <c r="B100" s="203" t="s">
        <v>392</v>
      </c>
      <c r="C100" s="204"/>
      <c r="D100" s="205">
        <v>396664</v>
      </c>
      <c r="E100" s="206">
        <v>557004</v>
      </c>
      <c r="F100" s="202">
        <f>E100/D100*100</f>
        <v>140.4221204848436</v>
      </c>
      <c r="G100" s="208">
        <f>E100/E102*100</f>
        <v>5.334289987159489</v>
      </c>
    </row>
    <row r="101" spans="2:7" ht="15.75">
      <c r="B101" s="211" t="s">
        <v>545</v>
      </c>
      <c r="C101" s="212"/>
      <c r="D101" s="205">
        <v>19586</v>
      </c>
      <c r="E101" s="205">
        <v>236240</v>
      </c>
      <c r="F101" s="202">
        <f>E101/D101*100</f>
        <v>1206.1676707852548</v>
      </c>
      <c r="G101" s="210">
        <f>E101/E102*100</f>
        <v>2.2624122386312444</v>
      </c>
    </row>
    <row r="102" spans="2:7" ht="16.5">
      <c r="B102" s="256" t="s">
        <v>394</v>
      </c>
      <c r="C102" s="256"/>
      <c r="D102" s="257">
        <f>SUM(D98:D101)</f>
        <v>8823083</v>
      </c>
      <c r="E102" s="257">
        <f>SUM(E98:E101)</f>
        <v>10441952</v>
      </c>
      <c r="F102" s="258">
        <f>E102/D102*100</f>
        <v>118.34811029206006</v>
      </c>
      <c r="G102" s="259">
        <f>SUM(G97:G101)</f>
        <v>100</v>
      </c>
    </row>
    <row r="103" ht="15.75">
      <c r="F103" s="178"/>
    </row>
    <row r="104" spans="2:6" ht="15.75">
      <c r="B104" s="173" t="s">
        <v>535</v>
      </c>
      <c r="F104" s="178"/>
    </row>
    <row r="105" spans="1:6" ht="15.75">
      <c r="A105" s="173" t="s">
        <v>684</v>
      </c>
      <c r="F105" s="178"/>
    </row>
    <row r="106" spans="1:6" ht="15.75">
      <c r="A106" s="173" t="s">
        <v>685</v>
      </c>
      <c r="F106" s="178"/>
    </row>
    <row r="107" ht="15.75" hidden="1">
      <c r="F107" s="178"/>
    </row>
    <row r="108" ht="15.75">
      <c r="F108" s="178"/>
    </row>
    <row r="109" spans="2:6" ht="15.75">
      <c r="B109" s="173" t="s">
        <v>650</v>
      </c>
      <c r="F109" s="178"/>
    </row>
    <row r="110" spans="1:6" ht="15.75">
      <c r="A110" s="173" t="s">
        <v>686</v>
      </c>
      <c r="F110" s="178"/>
    </row>
    <row r="111" spans="1:8" ht="15.75">
      <c r="A111" s="175"/>
      <c r="B111" s="175"/>
      <c r="C111" s="175"/>
      <c r="D111" s="175"/>
      <c r="E111" s="175"/>
      <c r="F111" s="180"/>
      <c r="G111" s="175"/>
      <c r="H111" s="175"/>
    </row>
    <row r="112" ht="15.75">
      <c r="B112" s="186" t="s">
        <v>406</v>
      </c>
    </row>
    <row r="113" ht="15.75">
      <c r="B113" s="173" t="s">
        <v>510</v>
      </c>
    </row>
    <row r="114" ht="15.75">
      <c r="A114" s="173" t="s">
        <v>687</v>
      </c>
    </row>
    <row r="115" spans="1:7" ht="15.75" customHeight="1">
      <c r="A115" s="175"/>
      <c r="B115" s="175"/>
      <c r="C115" s="175"/>
      <c r="D115" s="175"/>
      <c r="E115" s="175"/>
      <c r="F115" s="175"/>
      <c r="G115" s="175"/>
    </row>
    <row r="116" spans="2:7" ht="15.75" customHeight="1">
      <c r="B116" s="250" t="s">
        <v>396</v>
      </c>
      <c r="C116" s="265"/>
      <c r="D116" s="435" t="s">
        <v>649</v>
      </c>
      <c r="E116" s="435" t="s">
        <v>658</v>
      </c>
      <c r="F116" s="435" t="s">
        <v>529</v>
      </c>
      <c r="G116" s="435" t="s">
        <v>530</v>
      </c>
    </row>
    <row r="117" spans="2:7" ht="15" customHeight="1">
      <c r="B117" s="252"/>
      <c r="C117" s="253"/>
      <c r="D117" s="436"/>
      <c r="E117" s="436"/>
      <c r="F117" s="436"/>
      <c r="G117" s="436"/>
    </row>
    <row r="118" spans="2:7" ht="15.75" customHeight="1" thickBot="1">
      <c r="B118" s="254"/>
      <c r="C118" s="255"/>
      <c r="D118" s="437"/>
      <c r="E118" s="437"/>
      <c r="F118" s="437"/>
      <c r="G118" s="437"/>
    </row>
    <row r="119" spans="2:7" ht="16.5" thickTop="1">
      <c r="B119" s="334" t="s">
        <v>19</v>
      </c>
      <c r="C119" s="220"/>
      <c r="D119" s="226">
        <v>853145</v>
      </c>
      <c r="E119" s="221">
        <v>1227739</v>
      </c>
      <c r="F119" s="222">
        <f aca="true" t="shared" si="1" ref="F119:F126">E119/D119*100</f>
        <v>143.9074248808819</v>
      </c>
      <c r="G119" s="223">
        <f>E119/E127*100</f>
        <v>11.757753722675607</v>
      </c>
    </row>
    <row r="120" spans="2:7" ht="15.75">
      <c r="B120" s="224" t="s">
        <v>407</v>
      </c>
      <c r="C120" s="225"/>
      <c r="D120" s="226">
        <v>96096</v>
      </c>
      <c r="E120" s="226">
        <v>149548</v>
      </c>
      <c r="F120" s="222">
        <f t="shared" si="1"/>
        <v>155.62354312354313</v>
      </c>
      <c r="G120" s="223">
        <f>E120/E127*100</f>
        <v>1.432184327221577</v>
      </c>
    </row>
    <row r="121" spans="2:7" ht="15.75" customHeight="1">
      <c r="B121" s="224" t="s">
        <v>408</v>
      </c>
      <c r="C121" s="225"/>
      <c r="D121" s="226">
        <v>6537259</v>
      </c>
      <c r="E121" s="226">
        <v>7477887</v>
      </c>
      <c r="F121" s="222">
        <f t="shared" si="1"/>
        <v>114.38872163394475</v>
      </c>
      <c r="G121" s="227">
        <f>E121/E127*100</f>
        <v>71.61388024001643</v>
      </c>
    </row>
    <row r="122" spans="2:7" ht="15.75" customHeight="1">
      <c r="B122" s="224" t="s">
        <v>409</v>
      </c>
      <c r="C122" s="225"/>
      <c r="D122" s="226">
        <v>161091</v>
      </c>
      <c r="E122" s="226">
        <v>179401</v>
      </c>
      <c r="F122" s="222">
        <f t="shared" si="1"/>
        <v>111.36624640731014</v>
      </c>
      <c r="G122" s="227">
        <f>E122/E127*100</f>
        <v>1.7180791484197588</v>
      </c>
    </row>
    <row r="123" spans="2:7" ht="15.75" customHeight="1">
      <c r="B123" s="228" t="s">
        <v>20</v>
      </c>
      <c r="C123" s="229"/>
      <c r="D123" s="226">
        <v>705398</v>
      </c>
      <c r="E123" s="226">
        <v>864420</v>
      </c>
      <c r="F123" s="222">
        <f t="shared" si="1"/>
        <v>122.54358532346279</v>
      </c>
      <c r="G123" s="227">
        <f>E123/E127*100</f>
        <v>8.278337230433545</v>
      </c>
    </row>
    <row r="124" spans="2:7" ht="18" customHeight="1">
      <c r="B124" s="224" t="s">
        <v>417</v>
      </c>
      <c r="C124" s="225"/>
      <c r="D124" s="226">
        <v>447680</v>
      </c>
      <c r="E124" s="226">
        <v>495541</v>
      </c>
      <c r="F124" s="222">
        <f t="shared" si="1"/>
        <v>110.69089528234453</v>
      </c>
      <c r="G124" s="227">
        <f>E124/E127*100</f>
        <v>4.745673988924676</v>
      </c>
    </row>
    <row r="125" spans="2:7" ht="16.5" customHeight="1">
      <c r="B125" s="230" t="s">
        <v>21</v>
      </c>
      <c r="C125" s="231"/>
      <c r="D125" s="226">
        <v>22366</v>
      </c>
      <c r="E125" s="232">
        <v>47398</v>
      </c>
      <c r="F125" s="222">
        <f t="shared" si="1"/>
        <v>211.91987838683715</v>
      </c>
      <c r="G125" s="233">
        <f>E125/E127*100</f>
        <v>0.45391896074603677</v>
      </c>
    </row>
    <row r="126" spans="2:7" ht="15.75" customHeight="1">
      <c r="B126" s="234" t="s">
        <v>411</v>
      </c>
      <c r="C126" s="231"/>
      <c r="D126" s="226">
        <v>48</v>
      </c>
      <c r="E126" s="232">
        <v>18</v>
      </c>
      <c r="F126" s="222">
        <f t="shared" si="1"/>
        <v>37.5</v>
      </c>
      <c r="G126" s="233"/>
    </row>
    <row r="127" spans="2:7" ht="15.75" customHeight="1">
      <c r="B127" s="260" t="s">
        <v>412</v>
      </c>
      <c r="C127" s="261"/>
      <c r="D127" s="262">
        <f>SUM(D119:D126)</f>
        <v>8823083</v>
      </c>
      <c r="E127" s="262">
        <f>SUM(E119:E126)</f>
        <v>10441952</v>
      </c>
      <c r="F127" s="263">
        <f>E127/D127*100</f>
        <v>118.34811029206006</v>
      </c>
      <c r="G127" s="264">
        <f>SUM(G119:G125)</f>
        <v>99.99982761843764</v>
      </c>
    </row>
    <row r="128" spans="1:8" ht="20.25" customHeight="1">
      <c r="A128" s="175"/>
      <c r="B128" s="364"/>
      <c r="C128" s="176"/>
      <c r="D128" s="176"/>
      <c r="E128" s="176"/>
      <c r="F128" s="176"/>
      <c r="G128" s="176"/>
      <c r="H128" s="175"/>
    </row>
    <row r="129" spans="1:7" ht="16.5" customHeight="1">
      <c r="A129" s="175"/>
      <c r="B129" s="176" t="s">
        <v>647</v>
      </c>
      <c r="C129" s="176"/>
      <c r="D129" s="176"/>
      <c r="E129" s="176"/>
      <c r="F129" s="176"/>
      <c r="G129" s="175"/>
    </row>
    <row r="130" spans="1:6" ht="15.75" customHeight="1">
      <c r="A130" s="173" t="s">
        <v>688</v>
      </c>
      <c r="B130" s="185"/>
      <c r="C130" s="185"/>
      <c r="D130" s="185"/>
      <c r="E130" s="185"/>
      <c r="F130" s="185"/>
    </row>
    <row r="131" spans="1:6" ht="15.75" customHeight="1">
      <c r="A131" s="173" t="s">
        <v>689</v>
      </c>
      <c r="B131" s="185"/>
      <c r="C131" s="185"/>
      <c r="D131" s="185"/>
      <c r="E131" s="185"/>
      <c r="F131" s="185"/>
    </row>
    <row r="132" spans="1:8" ht="15.75" customHeight="1">
      <c r="A132" s="175"/>
      <c r="B132" s="175"/>
      <c r="C132" s="175"/>
      <c r="D132" s="175"/>
      <c r="E132" s="175"/>
      <c r="F132" s="175"/>
      <c r="G132" s="175"/>
      <c r="H132" s="175"/>
    </row>
    <row r="133" spans="2:9" s="175" customFormat="1" ht="16.5">
      <c r="B133" s="235" t="s">
        <v>413</v>
      </c>
      <c r="C133" s="176"/>
      <c r="D133" s="176"/>
      <c r="E133" s="176"/>
      <c r="F133" s="176"/>
      <c r="I133" s="173"/>
    </row>
    <row r="134" spans="2:9" s="175" customFormat="1" ht="16.5" customHeight="1">
      <c r="B134" s="176"/>
      <c r="C134" s="176"/>
      <c r="D134" s="176"/>
      <c r="E134" s="176"/>
      <c r="F134" s="176"/>
      <c r="I134" s="173"/>
    </row>
    <row r="135" spans="1:9" s="175" customFormat="1" ht="15.75">
      <c r="A135" s="173"/>
      <c r="B135" s="185" t="s">
        <v>511</v>
      </c>
      <c r="C135" s="185"/>
      <c r="D135" s="185"/>
      <c r="E135" s="185"/>
      <c r="F135" s="185"/>
      <c r="G135" s="173"/>
      <c r="H135" s="173"/>
      <c r="I135" s="173"/>
    </row>
    <row r="136" spans="1:6" ht="16.5">
      <c r="A136" s="173" t="s">
        <v>690</v>
      </c>
      <c r="B136" s="185"/>
      <c r="C136" s="185"/>
      <c r="D136" s="185"/>
      <c r="E136" s="185"/>
      <c r="F136" s="185"/>
    </row>
    <row r="137" spans="2:6" ht="15.75">
      <c r="B137" s="185" t="s">
        <v>44</v>
      </c>
      <c r="C137" s="185"/>
      <c r="D137" s="185"/>
      <c r="E137" s="185"/>
      <c r="F137" s="185"/>
    </row>
    <row r="138" spans="1:6" ht="15.75">
      <c r="A138" s="173" t="s">
        <v>691</v>
      </c>
      <c r="B138" s="185"/>
      <c r="C138" s="185"/>
      <c r="D138" s="185"/>
      <c r="E138" s="185"/>
      <c r="F138" s="185"/>
    </row>
    <row r="139" spans="2:6" ht="15.75">
      <c r="B139" s="185" t="s">
        <v>692</v>
      </c>
      <c r="C139" s="185"/>
      <c r="D139" s="185"/>
      <c r="E139" s="185"/>
      <c r="F139" s="185"/>
    </row>
    <row r="140" spans="2:6" ht="15.75">
      <c r="B140" s="185" t="s">
        <v>693</v>
      </c>
      <c r="C140" s="185"/>
      <c r="D140" s="185"/>
      <c r="E140" s="185"/>
      <c r="F140" s="185"/>
    </row>
    <row r="141" spans="1:6" ht="15.75">
      <c r="A141" s="173" t="s">
        <v>543</v>
      </c>
      <c r="B141" s="185"/>
      <c r="C141" s="185"/>
      <c r="D141" s="185"/>
      <c r="E141" s="185"/>
      <c r="F141" s="185"/>
    </row>
    <row r="142" spans="2:9" ht="15.75">
      <c r="B142" s="185" t="s">
        <v>694</v>
      </c>
      <c r="C142" s="185"/>
      <c r="D142" s="185"/>
      <c r="E142" s="185"/>
      <c r="F142" s="185"/>
      <c r="I142" s="175"/>
    </row>
    <row r="143" spans="2:9" ht="15.75">
      <c r="B143" s="185" t="s">
        <v>695</v>
      </c>
      <c r="C143" s="185"/>
      <c r="D143" s="185"/>
      <c r="E143" s="185"/>
      <c r="F143" s="185"/>
      <c r="I143" s="175"/>
    </row>
    <row r="144" spans="1:9" ht="15.75">
      <c r="A144" s="173" t="s">
        <v>696</v>
      </c>
      <c r="B144" s="185"/>
      <c r="C144" s="185"/>
      <c r="D144" s="185"/>
      <c r="E144" s="185"/>
      <c r="F144" s="185"/>
      <c r="I144" s="175"/>
    </row>
    <row r="145" spans="1:8" ht="15.75">
      <c r="A145" s="176"/>
      <c r="B145" s="176"/>
      <c r="C145" s="176"/>
      <c r="D145" s="176"/>
      <c r="E145" s="176"/>
      <c r="F145" s="176"/>
      <c r="G145" s="176"/>
      <c r="H145" s="175"/>
    </row>
    <row r="146" spans="2:6" ht="16.5">
      <c r="B146" s="235" t="s">
        <v>35</v>
      </c>
      <c r="C146" s="185"/>
      <c r="D146" s="185"/>
      <c r="E146" s="185"/>
      <c r="F146" s="185"/>
    </row>
    <row r="147" spans="1:8" ht="15.75">
      <c r="A147" s="175"/>
      <c r="B147" s="175"/>
      <c r="C147" s="175"/>
      <c r="D147" s="175"/>
      <c r="E147" s="175"/>
      <c r="F147" s="175"/>
      <c r="G147" s="175"/>
      <c r="H147" s="175"/>
    </row>
    <row r="148" spans="2:6" ht="15.75">
      <c r="B148" s="236" t="s">
        <v>405</v>
      </c>
      <c r="C148" s="185"/>
      <c r="D148" s="185"/>
      <c r="E148" s="185"/>
      <c r="F148" s="185"/>
    </row>
    <row r="149" spans="2:6" ht="15.75">
      <c r="B149" s="185" t="s">
        <v>697</v>
      </c>
      <c r="C149" s="185"/>
      <c r="D149" s="185"/>
      <c r="E149" s="185"/>
      <c r="F149" s="185"/>
    </row>
    <row r="150" spans="1:6" ht="15.75">
      <c r="A150" s="173" t="s">
        <v>698</v>
      </c>
      <c r="B150" s="185"/>
      <c r="C150" s="185"/>
      <c r="D150" s="185"/>
      <c r="E150" s="185"/>
      <c r="F150" s="185"/>
    </row>
    <row r="151" spans="2:6" ht="15.75">
      <c r="B151" s="185"/>
      <c r="C151" s="185"/>
      <c r="D151" s="185"/>
      <c r="E151" s="185"/>
      <c r="F151" s="185"/>
    </row>
    <row r="152" spans="2:7" ht="15.75" customHeight="1">
      <c r="B152" s="250" t="s">
        <v>387</v>
      </c>
      <c r="C152" s="251"/>
      <c r="D152" s="435" t="s">
        <v>649</v>
      </c>
      <c r="E152" s="435" t="s">
        <v>658</v>
      </c>
      <c r="F152" s="435" t="s">
        <v>529</v>
      </c>
      <c r="G152" s="435" t="s">
        <v>530</v>
      </c>
    </row>
    <row r="153" spans="2:7" ht="15.75">
      <c r="B153" s="252" t="s">
        <v>388</v>
      </c>
      <c r="C153" s="253"/>
      <c r="D153" s="436"/>
      <c r="E153" s="436"/>
      <c r="F153" s="436"/>
      <c r="G153" s="436"/>
    </row>
    <row r="154" spans="2:7" ht="15.75" customHeight="1" thickBot="1">
      <c r="B154" s="254"/>
      <c r="C154" s="255"/>
      <c r="D154" s="437"/>
      <c r="E154" s="437"/>
      <c r="F154" s="437"/>
      <c r="G154" s="437"/>
    </row>
    <row r="155" spans="2:7" ht="16.5" customHeight="1" thickTop="1">
      <c r="B155" s="200" t="s">
        <v>389</v>
      </c>
      <c r="C155" s="211"/>
      <c r="D155" s="324">
        <v>5058998</v>
      </c>
      <c r="E155" s="365">
        <v>4887763</v>
      </c>
      <c r="F155" s="202">
        <f>E155/D155*100</f>
        <v>96.615238827926</v>
      </c>
      <c r="G155" s="202">
        <f>E155/E161*100</f>
        <v>40.16016697185382</v>
      </c>
    </row>
    <row r="156" spans="2:9" ht="15.75">
      <c r="B156" s="203" t="s">
        <v>390</v>
      </c>
      <c r="C156" s="204"/>
      <c r="D156" s="205">
        <v>7397304</v>
      </c>
      <c r="E156" s="206">
        <v>6425340</v>
      </c>
      <c r="F156" s="202">
        <f>E156/D156*100</f>
        <v>86.86056433533082</v>
      </c>
      <c r="G156" s="207">
        <f>E156/E161*100</f>
        <v>52.79362506957298</v>
      </c>
      <c r="I156" s="175"/>
    </row>
    <row r="157" spans="2:7" ht="15.75">
      <c r="B157" s="203" t="s">
        <v>391</v>
      </c>
      <c r="C157" s="204"/>
      <c r="D157" s="205">
        <v>980203</v>
      </c>
      <c r="E157" s="206">
        <v>943000</v>
      </c>
      <c r="F157" s="202">
        <f>E157/D157*100</f>
        <v>96.20456170813597</v>
      </c>
      <c r="G157" s="207">
        <f>E157/E161*100</f>
        <v>7.748132930025076</v>
      </c>
    </row>
    <row r="158" spans="2:9" ht="15.75">
      <c r="B158" s="203" t="s">
        <v>392</v>
      </c>
      <c r="C158" s="204"/>
      <c r="D158" s="205">
        <v>-987256</v>
      </c>
      <c r="E158" s="206">
        <v>750052</v>
      </c>
      <c r="F158" s="338" t="s">
        <v>512</v>
      </c>
      <c r="G158" s="208">
        <f>E158/E161*100</f>
        <v>6.1627811245293405</v>
      </c>
      <c r="I158" s="175"/>
    </row>
    <row r="159" spans="2:7" ht="15.75">
      <c r="B159" s="204" t="s">
        <v>393</v>
      </c>
      <c r="C159" s="209"/>
      <c r="D159" s="205">
        <v>-392605</v>
      </c>
      <c r="E159" s="205">
        <v>-2868233</v>
      </c>
      <c r="F159" s="338" t="s">
        <v>512</v>
      </c>
      <c r="G159" s="210">
        <f>E159/E161*100</f>
        <v>-23.56675562914593</v>
      </c>
    </row>
    <row r="160" spans="2:9" ht="15.75">
      <c r="B160" s="211" t="s">
        <v>545</v>
      </c>
      <c r="C160" s="212"/>
      <c r="D160" s="201">
        <v>-471527</v>
      </c>
      <c r="E160" s="201">
        <v>2032752</v>
      </c>
      <c r="F160" s="338" t="s">
        <v>512</v>
      </c>
      <c r="G160" s="210">
        <f>E160/E161*100</f>
        <v>16.70204953316472</v>
      </c>
      <c r="I160" s="175"/>
    </row>
    <row r="161" spans="2:7" ht="16.5">
      <c r="B161" s="256" t="s">
        <v>394</v>
      </c>
      <c r="C161" s="335"/>
      <c r="D161" s="257">
        <f>SUM(D155:D160)</f>
        <v>11585117</v>
      </c>
      <c r="E161" s="336">
        <f>SUM(E155:E160)</f>
        <v>12170674</v>
      </c>
      <c r="F161" s="258">
        <f>E161/D161*100</f>
        <v>105.05439004198232</v>
      </c>
      <c r="G161" s="259">
        <f>SUM(G154:G160)</f>
        <v>100</v>
      </c>
    </row>
    <row r="162" spans="1:8" ht="15.75">
      <c r="A162" s="175"/>
      <c r="B162" s="175"/>
      <c r="C162" s="176"/>
      <c r="D162" s="176"/>
      <c r="E162" s="176"/>
      <c r="F162" s="176"/>
      <c r="G162" s="175"/>
      <c r="H162" s="175"/>
    </row>
    <row r="163" spans="1:8" ht="15.75">
      <c r="A163" s="175"/>
      <c r="B163" s="175" t="s">
        <v>544</v>
      </c>
      <c r="C163" s="176"/>
      <c r="D163" s="176"/>
      <c r="E163" s="176"/>
      <c r="F163" s="176"/>
      <c r="G163" s="175"/>
      <c r="H163" s="175"/>
    </row>
    <row r="164" spans="1:8" ht="15.75" customHeight="1">
      <c r="A164" s="175"/>
      <c r="B164" s="175"/>
      <c r="C164" s="176"/>
      <c r="D164" s="176"/>
      <c r="E164" s="176"/>
      <c r="F164" s="176"/>
      <c r="G164" s="175"/>
      <c r="H164" s="175"/>
    </row>
    <row r="165" spans="1:8" ht="15.75">
      <c r="A165" s="175"/>
      <c r="B165" s="175" t="s">
        <v>536</v>
      </c>
      <c r="C165" s="176"/>
      <c r="D165" s="176"/>
      <c r="E165" s="176"/>
      <c r="F165" s="326">
        <v>695200</v>
      </c>
      <c r="G165" s="175" t="s">
        <v>49</v>
      </c>
      <c r="H165" s="175"/>
    </row>
    <row r="166" spans="1:8" ht="15.75">
      <c r="A166" s="175"/>
      <c r="B166" s="173" t="s">
        <v>546</v>
      </c>
      <c r="C166" s="176"/>
      <c r="D166" s="176"/>
      <c r="E166" s="176"/>
      <c r="F166" s="176">
        <v>-50</v>
      </c>
      <c r="G166" s="175" t="s">
        <v>49</v>
      </c>
      <c r="H166" s="175"/>
    </row>
    <row r="167" spans="1:8" ht="15.75">
      <c r="A167" s="175"/>
      <c r="B167" s="173" t="s">
        <v>699</v>
      </c>
      <c r="C167" s="176"/>
      <c r="D167" s="176"/>
      <c r="E167" s="176"/>
      <c r="F167" s="176">
        <v>-649388</v>
      </c>
      <c r="G167" s="175" t="s">
        <v>49</v>
      </c>
      <c r="H167" s="175"/>
    </row>
    <row r="168" spans="1:8" ht="15.75">
      <c r="A168" s="175"/>
      <c r="B168" s="175" t="s">
        <v>537</v>
      </c>
      <c r="C168" s="176"/>
      <c r="D168" s="176"/>
      <c r="E168" s="176"/>
      <c r="F168" s="326">
        <v>-555552</v>
      </c>
      <c r="G168" s="175" t="s">
        <v>49</v>
      </c>
      <c r="H168" s="175"/>
    </row>
    <row r="169" spans="1:8" ht="15.75">
      <c r="A169" s="175"/>
      <c r="B169" s="175" t="s">
        <v>486</v>
      </c>
      <c r="C169" s="176"/>
      <c r="D169" s="176"/>
      <c r="E169" s="176"/>
      <c r="F169" s="326">
        <v>-1249468</v>
      </c>
      <c r="G169" s="175" t="s">
        <v>49</v>
      </c>
      <c r="H169" s="175"/>
    </row>
    <row r="170" spans="1:8" ht="15.75">
      <c r="A170" s="175"/>
      <c r="B170" s="175" t="s">
        <v>487</v>
      </c>
      <c r="C170" s="176"/>
      <c r="D170" s="176"/>
      <c r="E170" s="176"/>
      <c r="F170" s="326">
        <v>1182156</v>
      </c>
      <c r="G170" s="175" t="s">
        <v>49</v>
      </c>
      <c r="H170" s="175"/>
    </row>
    <row r="171" spans="1:8" ht="15.75">
      <c r="A171" s="175"/>
      <c r="B171" s="175" t="s">
        <v>644</v>
      </c>
      <c r="C171" s="176"/>
      <c r="D171" s="176"/>
      <c r="E171" s="176"/>
      <c r="F171" s="326">
        <v>3207640</v>
      </c>
      <c r="G171" s="175" t="s">
        <v>49</v>
      </c>
      <c r="H171" s="175"/>
    </row>
    <row r="172" spans="1:8" ht="15.75">
      <c r="A172" s="175"/>
      <c r="B172" s="175" t="s">
        <v>538</v>
      </c>
      <c r="C172" s="176"/>
      <c r="D172" s="176"/>
      <c r="E172" s="176"/>
      <c r="F172" s="326">
        <v>-597786</v>
      </c>
      <c r="G172" s="175" t="s">
        <v>49</v>
      </c>
      <c r="H172" s="175"/>
    </row>
    <row r="173" spans="1:8" ht="15.75">
      <c r="A173" s="175"/>
      <c r="B173" s="175"/>
      <c r="C173" s="176"/>
      <c r="D173" s="176"/>
      <c r="E173" s="176"/>
      <c r="F173" s="326"/>
      <c r="G173" s="175"/>
      <c r="H173" s="175"/>
    </row>
    <row r="174" spans="2:6" ht="15.75">
      <c r="B174" s="186" t="s">
        <v>406</v>
      </c>
      <c r="D174" s="213"/>
      <c r="E174" s="213"/>
      <c r="F174" s="366"/>
    </row>
    <row r="175" spans="1:9" ht="15.75">
      <c r="A175" s="175"/>
      <c r="B175" s="237"/>
      <c r="C175" s="175"/>
      <c r="D175" s="199"/>
      <c r="E175" s="199"/>
      <c r="F175" s="199"/>
      <c r="G175" s="175"/>
      <c r="H175" s="175"/>
      <c r="I175" s="175"/>
    </row>
    <row r="176" spans="2:9" ht="15.75" customHeight="1">
      <c r="B176" s="173" t="s">
        <v>700</v>
      </c>
      <c r="D176" s="213"/>
      <c r="E176" s="213"/>
      <c r="F176" s="213"/>
      <c r="I176" s="175"/>
    </row>
    <row r="177" spans="1:9" ht="15.75">
      <c r="A177" s="173" t="s">
        <v>16</v>
      </c>
      <c r="D177" s="213"/>
      <c r="E177" s="213"/>
      <c r="F177" s="213"/>
      <c r="I177" s="175"/>
    </row>
    <row r="178" spans="2:9" ht="15.75">
      <c r="B178" s="173" t="s">
        <v>701</v>
      </c>
      <c r="D178" s="213"/>
      <c r="E178" s="213"/>
      <c r="F178" s="213"/>
      <c r="I178" s="175"/>
    </row>
    <row r="179" spans="2:9" ht="15.75">
      <c r="B179" s="173" t="s">
        <v>702</v>
      </c>
      <c r="D179" s="213"/>
      <c r="E179" s="213"/>
      <c r="F179" s="213"/>
      <c r="I179" s="175"/>
    </row>
    <row r="180" spans="2:9" ht="15.75">
      <c r="B180" s="173" t="s">
        <v>17</v>
      </c>
      <c r="D180" s="213"/>
      <c r="E180" s="213"/>
      <c r="F180" s="213"/>
      <c r="I180" s="175"/>
    </row>
    <row r="181" spans="1:9" ht="15.75" customHeight="1">
      <c r="A181" s="173" t="s">
        <v>513</v>
      </c>
      <c r="D181" s="213"/>
      <c r="E181" s="213"/>
      <c r="F181" s="213"/>
      <c r="I181" s="175"/>
    </row>
    <row r="182" spans="1:8" ht="15.75">
      <c r="A182" s="175"/>
      <c r="B182" s="175"/>
      <c r="C182" s="175"/>
      <c r="D182" s="199"/>
      <c r="E182" s="199"/>
      <c r="F182" s="199"/>
      <c r="G182" s="175"/>
      <c r="H182" s="175"/>
    </row>
    <row r="183" spans="2:9" ht="15" customHeight="1">
      <c r="B183" s="250" t="s">
        <v>396</v>
      </c>
      <c r="C183" s="251"/>
      <c r="D183" s="435" t="s">
        <v>649</v>
      </c>
      <c r="E183" s="435" t="s">
        <v>658</v>
      </c>
      <c r="F183" s="435" t="s">
        <v>529</v>
      </c>
      <c r="G183" s="435" t="s">
        <v>530</v>
      </c>
      <c r="I183" s="175"/>
    </row>
    <row r="184" spans="2:7" ht="15.75" customHeight="1">
      <c r="B184" s="252"/>
      <c r="C184" s="253"/>
      <c r="D184" s="436"/>
      <c r="E184" s="436"/>
      <c r="F184" s="436"/>
      <c r="G184" s="436"/>
    </row>
    <row r="185" spans="2:7" ht="16.5" customHeight="1" thickBot="1">
      <c r="B185" s="254"/>
      <c r="C185" s="255"/>
      <c r="D185" s="437"/>
      <c r="E185" s="437"/>
      <c r="F185" s="437"/>
      <c r="G185" s="437"/>
    </row>
    <row r="186" spans="2:7" ht="16.5" customHeight="1" thickTop="1">
      <c r="B186" s="339" t="s">
        <v>19</v>
      </c>
      <c r="C186" s="220"/>
      <c r="D186" s="226">
        <v>1316168</v>
      </c>
      <c r="E186" s="221">
        <v>1007570</v>
      </c>
      <c r="F186" s="238">
        <f>E186/D186*100</f>
        <v>76.55329714747661</v>
      </c>
      <c r="G186" s="223">
        <f>E186/E195*100</f>
        <v>9.308230786698257</v>
      </c>
    </row>
    <row r="187" spans="2:7" ht="15.75" customHeight="1">
      <c r="B187" s="224" t="s">
        <v>407</v>
      </c>
      <c r="C187" s="225"/>
      <c r="D187" s="226">
        <v>75922</v>
      </c>
      <c r="E187" s="226">
        <v>47738</v>
      </c>
      <c r="F187" s="238">
        <v>0</v>
      </c>
      <c r="G187" s="227">
        <f>E187/E195*100</f>
        <v>0.44101781642506366</v>
      </c>
    </row>
    <row r="188" spans="2:7" ht="15.75" customHeight="1">
      <c r="B188" s="224" t="s">
        <v>408</v>
      </c>
      <c r="C188" s="225"/>
      <c r="D188" s="226">
        <v>1118201</v>
      </c>
      <c r="E188" s="226">
        <v>837760</v>
      </c>
      <c r="F188" s="238">
        <f aca="true" t="shared" si="2" ref="F188:F194">E188/D188*100</f>
        <v>74.92034079740584</v>
      </c>
      <c r="G188" s="227">
        <f>E188/E195*100</f>
        <v>7.739475593620623</v>
      </c>
    </row>
    <row r="189" spans="2:7" ht="15.75" customHeight="1">
      <c r="B189" s="224" t="s">
        <v>409</v>
      </c>
      <c r="C189" s="225"/>
      <c r="D189" s="226">
        <v>847057</v>
      </c>
      <c r="E189" s="226">
        <v>795479</v>
      </c>
      <c r="F189" s="238">
        <f t="shared" si="2"/>
        <v>93.91091744711395</v>
      </c>
      <c r="G189" s="227">
        <f>E189/E195*100</f>
        <v>7.348871163266018</v>
      </c>
    </row>
    <row r="190" spans="2:7" ht="16.5" customHeight="1">
      <c r="B190" s="228" t="s">
        <v>20</v>
      </c>
      <c r="C190" s="229"/>
      <c r="D190" s="226">
        <v>645108</v>
      </c>
      <c r="E190" s="226">
        <v>632837</v>
      </c>
      <c r="F190" s="238">
        <f t="shared" si="2"/>
        <v>98.097837881409</v>
      </c>
      <c r="G190" s="227">
        <f>E190/E195*100</f>
        <v>5.846336082219364</v>
      </c>
    </row>
    <row r="191" spans="2:9" ht="15.75">
      <c r="B191" s="224" t="s">
        <v>36</v>
      </c>
      <c r="C191" s="239"/>
      <c r="D191" s="226">
        <v>3349569</v>
      </c>
      <c r="E191" s="226">
        <v>4469194</v>
      </c>
      <c r="F191" s="238">
        <f t="shared" si="2"/>
        <v>133.42594226301952</v>
      </c>
      <c r="G191" s="227">
        <f>E191/E195*100</f>
        <v>41.28774098328367</v>
      </c>
      <c r="I191" s="175"/>
    </row>
    <row r="192" spans="2:7" ht="17.25" customHeight="1">
      <c r="B192" s="224" t="s">
        <v>417</v>
      </c>
      <c r="C192" s="225"/>
      <c r="D192" s="226">
        <v>1057005</v>
      </c>
      <c r="E192" s="226">
        <v>1317316</v>
      </c>
      <c r="F192" s="238">
        <f t="shared" si="2"/>
        <v>124.62722503677846</v>
      </c>
      <c r="G192" s="227">
        <f>E192/E195*100</f>
        <v>12.169756291880663</v>
      </c>
    </row>
    <row r="193" spans="2:7" ht="15.75" customHeight="1">
      <c r="B193" s="230" t="s">
        <v>410</v>
      </c>
      <c r="C193" s="231"/>
      <c r="D193" s="226">
        <v>1796678</v>
      </c>
      <c r="E193" s="232">
        <v>1575529</v>
      </c>
      <c r="F193" s="238">
        <f t="shared" si="2"/>
        <v>87.69122792175337</v>
      </c>
      <c r="G193" s="233">
        <f>E193/E195*100</f>
        <v>14.555204643980982</v>
      </c>
    </row>
    <row r="194" spans="2:7" ht="15.75">
      <c r="B194" s="234" t="s">
        <v>488</v>
      </c>
      <c r="C194" s="240"/>
      <c r="D194" s="226">
        <v>156157</v>
      </c>
      <c r="E194" s="232">
        <v>141083</v>
      </c>
      <c r="F194" s="238">
        <f t="shared" si="2"/>
        <v>90.3468944715895</v>
      </c>
      <c r="G194" s="233">
        <f>E194/E195*100</f>
        <v>1.3033666386253562</v>
      </c>
    </row>
    <row r="195" spans="2:7" ht="17.25" customHeight="1">
      <c r="B195" s="260" t="s">
        <v>37</v>
      </c>
      <c r="C195" s="269"/>
      <c r="D195" s="256">
        <f>SUM(D186:D194)</f>
        <v>10361865</v>
      </c>
      <c r="E195" s="256">
        <f>SUM(E186:E194)</f>
        <v>10824506</v>
      </c>
      <c r="F195" s="259">
        <f>E195/D195*100</f>
        <v>104.46484296022001</v>
      </c>
      <c r="G195" s="259">
        <f>SUM(G186:G194)</f>
        <v>100</v>
      </c>
    </row>
    <row r="196" spans="1:8" ht="15.75" customHeight="1">
      <c r="A196" s="175"/>
      <c r="B196" s="175"/>
      <c r="C196" s="175"/>
      <c r="D196" s="199"/>
      <c r="E196" s="199"/>
      <c r="F196" s="199"/>
      <c r="G196" s="175"/>
      <c r="H196" s="175"/>
    </row>
    <row r="197" spans="1:7" ht="15.75" customHeight="1">
      <c r="A197" s="175"/>
      <c r="B197" s="175" t="s">
        <v>703</v>
      </c>
      <c r="C197" s="175"/>
      <c r="D197" s="199"/>
      <c r="E197" s="199"/>
      <c r="F197" s="199"/>
      <c r="G197" s="175"/>
    </row>
    <row r="198" spans="1:8" ht="15.75" customHeight="1">
      <c r="A198" s="175" t="s">
        <v>38</v>
      </c>
      <c r="B198" s="175" t="s">
        <v>704</v>
      </c>
      <c r="C198" s="175"/>
      <c r="D198" s="175"/>
      <c r="E198" s="175"/>
      <c r="F198" s="175"/>
      <c r="G198" s="199"/>
      <c r="H198" s="175"/>
    </row>
    <row r="199" spans="1:8" ht="16.5" customHeight="1">
      <c r="A199" s="175" t="s">
        <v>539</v>
      </c>
      <c r="B199" s="175"/>
      <c r="C199" s="175"/>
      <c r="D199" s="175"/>
      <c r="E199" s="175"/>
      <c r="F199" s="175"/>
      <c r="G199" s="199"/>
      <c r="H199" s="175"/>
    </row>
    <row r="200" spans="1:8" ht="16.5" customHeight="1">
      <c r="A200" s="175"/>
      <c r="B200" s="175" t="s">
        <v>705</v>
      </c>
      <c r="C200" s="175"/>
      <c r="D200" s="175"/>
      <c r="E200" s="175"/>
      <c r="F200" s="175"/>
      <c r="G200" s="199"/>
      <c r="H200" s="175"/>
    </row>
    <row r="201" spans="1:8" ht="16.5" customHeight="1">
      <c r="A201" s="175" t="s">
        <v>706</v>
      </c>
      <c r="B201" s="175"/>
      <c r="C201" s="175"/>
      <c r="D201" s="175"/>
      <c r="E201" s="175"/>
      <c r="F201" s="175"/>
      <c r="G201" s="199"/>
      <c r="H201" s="175"/>
    </row>
    <row r="202" spans="1:8" ht="16.5" customHeight="1">
      <c r="A202" s="175" t="s">
        <v>707</v>
      </c>
      <c r="B202" s="175"/>
      <c r="C202" s="175"/>
      <c r="D202" s="175"/>
      <c r="E202" s="175"/>
      <c r="F202" s="175"/>
      <c r="G202" s="199"/>
      <c r="H202" s="175"/>
    </row>
    <row r="203" spans="1:8" ht="16.5" customHeight="1">
      <c r="A203" s="175"/>
      <c r="B203" s="175" t="s">
        <v>708</v>
      </c>
      <c r="C203" s="175"/>
      <c r="D203" s="175"/>
      <c r="E203" s="175"/>
      <c r="F203" s="175"/>
      <c r="G203" s="199"/>
      <c r="H203" s="175"/>
    </row>
    <row r="204" spans="1:8" ht="16.5" customHeight="1">
      <c r="A204" s="175" t="s">
        <v>709</v>
      </c>
      <c r="B204" s="175"/>
      <c r="C204" s="175"/>
      <c r="D204" s="175"/>
      <c r="E204" s="175"/>
      <c r="F204" s="175"/>
      <c r="G204" s="199"/>
      <c r="H204" s="175"/>
    </row>
    <row r="205" spans="1:9" ht="16.5" customHeight="1">
      <c r="A205" s="175"/>
      <c r="B205" s="175"/>
      <c r="C205" s="175"/>
      <c r="D205" s="175"/>
      <c r="E205" s="175"/>
      <c r="F205" s="175"/>
      <c r="G205" s="199"/>
      <c r="H205" s="175"/>
      <c r="I205" s="175"/>
    </row>
    <row r="206" spans="1:7" ht="16.5" customHeight="1">
      <c r="A206" s="175"/>
      <c r="B206" s="179" t="s">
        <v>22</v>
      </c>
      <c r="C206" s="175"/>
      <c r="D206" s="199"/>
      <c r="E206" s="199"/>
      <c r="F206" s="199"/>
      <c r="G206" s="175"/>
    </row>
    <row r="207" spans="1:7" ht="16.5" customHeight="1">
      <c r="A207" s="175"/>
      <c r="B207" s="175"/>
      <c r="C207" s="175"/>
      <c r="D207" s="199"/>
      <c r="E207" s="199"/>
      <c r="F207" s="199"/>
      <c r="G207" s="175"/>
    </row>
    <row r="208" spans="1:7" ht="15.75">
      <c r="A208" s="175"/>
      <c r="B208" s="175" t="s">
        <v>23</v>
      </c>
      <c r="C208" s="175"/>
      <c r="D208" s="199"/>
      <c r="E208" s="199"/>
      <c r="F208" s="199"/>
      <c r="G208" s="175"/>
    </row>
    <row r="209" spans="1:9" ht="15.75" customHeight="1">
      <c r="A209" s="175" t="s">
        <v>24</v>
      </c>
      <c r="B209" s="175"/>
      <c r="C209" s="175"/>
      <c r="D209" s="199"/>
      <c r="E209" s="199"/>
      <c r="F209" s="199"/>
      <c r="G209" s="175"/>
      <c r="I209" s="175"/>
    </row>
    <row r="210" spans="1:9" ht="15.75" customHeight="1">
      <c r="A210" s="175" t="s">
        <v>25</v>
      </c>
      <c r="B210" s="175"/>
      <c r="C210" s="175"/>
      <c r="D210" s="199"/>
      <c r="E210" s="199"/>
      <c r="F210" s="199"/>
      <c r="G210" s="175"/>
      <c r="I210" s="175"/>
    </row>
    <row r="211" spans="1:9" ht="15.75" customHeight="1">
      <c r="A211" s="175" t="s">
        <v>26</v>
      </c>
      <c r="B211" s="175"/>
      <c r="C211" s="175"/>
      <c r="D211" s="199"/>
      <c r="E211" s="199"/>
      <c r="F211" s="199"/>
      <c r="G211" s="175"/>
      <c r="I211" s="175"/>
    </row>
    <row r="212" spans="1:9" ht="15.75">
      <c r="A212" s="175" t="s">
        <v>27</v>
      </c>
      <c r="B212" s="175"/>
      <c r="C212" s="175"/>
      <c r="D212" s="199"/>
      <c r="E212" s="199"/>
      <c r="F212" s="199"/>
      <c r="G212" s="175"/>
      <c r="I212" s="175"/>
    </row>
    <row r="213" spans="1:9" ht="15.75">
      <c r="A213" s="175" t="s">
        <v>28</v>
      </c>
      <c r="B213" s="175"/>
      <c r="C213" s="175"/>
      <c r="D213" s="199"/>
      <c r="E213" s="199"/>
      <c r="F213" s="199"/>
      <c r="G213" s="175"/>
      <c r="H213" s="175"/>
      <c r="I213" s="175"/>
    </row>
    <row r="214" spans="1:9" ht="15.75">
      <c r="A214" s="175" t="s">
        <v>29</v>
      </c>
      <c r="B214" s="175"/>
      <c r="C214" s="175"/>
      <c r="D214" s="199"/>
      <c r="E214" s="199"/>
      <c r="F214" s="199"/>
      <c r="G214" s="175"/>
      <c r="I214" s="175"/>
    </row>
    <row r="215" spans="1:9" ht="15.75">
      <c r="A215" s="175"/>
      <c r="C215" s="175"/>
      <c r="D215" s="199"/>
      <c r="E215" s="199"/>
      <c r="F215" s="199"/>
      <c r="G215" s="175"/>
      <c r="H215" s="175"/>
      <c r="I215" s="175"/>
    </row>
    <row r="216" spans="1:9" ht="15.75">
      <c r="A216" s="175"/>
      <c r="B216" s="175"/>
      <c r="C216" s="175"/>
      <c r="D216" s="199"/>
      <c r="E216" s="199"/>
      <c r="F216" s="199"/>
      <c r="G216" s="175"/>
      <c r="H216" s="175"/>
      <c r="I216" s="175"/>
    </row>
    <row r="217" spans="1:9" ht="15.75">
      <c r="A217" s="175"/>
      <c r="B217" s="175" t="s">
        <v>540</v>
      </c>
      <c r="C217" s="175"/>
      <c r="D217" s="199"/>
      <c r="E217" s="199"/>
      <c r="F217" s="199"/>
      <c r="G217" s="175"/>
      <c r="H217" s="175"/>
      <c r="I217" s="175"/>
    </row>
    <row r="218" spans="1:9" ht="15.75">
      <c r="A218" s="175"/>
      <c r="B218" s="175"/>
      <c r="C218" s="175"/>
      <c r="D218" s="199"/>
      <c r="E218" s="199"/>
      <c r="F218" s="199"/>
      <c r="G218" s="175"/>
      <c r="I218" s="175"/>
    </row>
    <row r="219" spans="1:9" ht="15.75">
      <c r="A219" s="270" t="s">
        <v>508</v>
      </c>
      <c r="B219" s="271"/>
      <c r="C219" s="272" t="s">
        <v>30</v>
      </c>
      <c r="D219" s="272" t="s">
        <v>503</v>
      </c>
      <c r="E219" s="273" t="s">
        <v>506</v>
      </c>
      <c r="F219" s="272" t="s">
        <v>507</v>
      </c>
      <c r="G219" s="272" t="s">
        <v>30</v>
      </c>
      <c r="I219" s="175"/>
    </row>
    <row r="220" spans="1:7" ht="15.75">
      <c r="A220" s="274" t="s">
        <v>509</v>
      </c>
      <c r="B220" s="275"/>
      <c r="C220" s="276" t="s">
        <v>31</v>
      </c>
      <c r="D220" s="276" t="s">
        <v>504</v>
      </c>
      <c r="E220" s="277" t="s">
        <v>39</v>
      </c>
      <c r="F220" s="276"/>
      <c r="G220" s="276" t="s">
        <v>505</v>
      </c>
    </row>
    <row r="221" spans="1:8" ht="15.75">
      <c r="A221" s="328" t="s">
        <v>475</v>
      </c>
      <c r="B221" s="176"/>
      <c r="C221" s="242">
        <v>0</v>
      </c>
      <c r="D221" s="242">
        <v>390694</v>
      </c>
      <c r="E221" s="337">
        <v>-169838</v>
      </c>
      <c r="F221" s="242">
        <v>220856</v>
      </c>
      <c r="G221" s="201">
        <f>C221+D221+E221-F221</f>
        <v>0</v>
      </c>
      <c r="H221" s="178"/>
    </row>
    <row r="222" spans="1:8" ht="15.75">
      <c r="A222" s="327" t="s">
        <v>501</v>
      </c>
      <c r="B222" s="209"/>
      <c r="C222" s="241">
        <v>0</v>
      </c>
      <c r="D222" s="241">
        <v>2722531</v>
      </c>
      <c r="E222" s="243">
        <v>959084</v>
      </c>
      <c r="F222" s="241">
        <v>3681615</v>
      </c>
      <c r="G222" s="201">
        <f>C222+D222+E222-F222</f>
        <v>0</v>
      </c>
      <c r="H222" s="178"/>
    </row>
    <row r="223" spans="1:8" ht="15.75">
      <c r="A223" s="329" t="s">
        <v>502</v>
      </c>
      <c r="B223" s="212"/>
      <c r="C223" s="244">
        <v>0</v>
      </c>
      <c r="D223" s="244">
        <v>1138986</v>
      </c>
      <c r="E223" s="245">
        <v>2147301</v>
      </c>
      <c r="F223" s="244">
        <v>3286287</v>
      </c>
      <c r="G223" s="201">
        <f>C223+D223+E223-F223</f>
        <v>0</v>
      </c>
      <c r="H223" s="178"/>
    </row>
    <row r="224" spans="1:7" ht="15.75">
      <c r="A224" s="274" t="s">
        <v>40</v>
      </c>
      <c r="B224" s="275"/>
      <c r="C224" s="278">
        <f>SUM(C221:C223)</f>
        <v>0</v>
      </c>
      <c r="D224" s="278">
        <f>SUM(D221:D223)</f>
        <v>4252211</v>
      </c>
      <c r="E224" s="278">
        <f>SUM(E221:E223)</f>
        <v>2936547</v>
      </c>
      <c r="F224" s="278">
        <f>SUM(F221:F223)</f>
        <v>7188758</v>
      </c>
      <c r="G224" s="278">
        <f>SUM(G221:G223)</f>
        <v>0</v>
      </c>
    </row>
    <row r="225" spans="1:7" ht="15.75">
      <c r="A225" s="175"/>
      <c r="B225" s="175"/>
      <c r="C225" s="175"/>
      <c r="D225" s="199"/>
      <c r="E225" s="199"/>
      <c r="F225" s="199"/>
      <c r="G225" s="175"/>
    </row>
    <row r="226" spans="2:9" ht="15.75">
      <c r="B226" s="173" t="s">
        <v>541</v>
      </c>
      <c r="C226" s="175"/>
      <c r="D226" s="199"/>
      <c r="E226" s="199"/>
      <c r="F226" s="199"/>
      <c r="G226" s="175"/>
      <c r="I226" s="175"/>
    </row>
    <row r="227" spans="1:7" ht="15.75">
      <c r="A227" s="173" t="s">
        <v>710</v>
      </c>
      <c r="C227" s="175"/>
      <c r="D227" s="199"/>
      <c r="E227" s="199"/>
      <c r="F227" s="199"/>
      <c r="G227" s="175"/>
    </row>
    <row r="228" spans="1:9" ht="15.75">
      <c r="A228" s="173" t="s">
        <v>711</v>
      </c>
      <c r="C228" s="175"/>
      <c r="D228" s="199"/>
      <c r="E228" s="199"/>
      <c r="F228" s="199"/>
      <c r="G228" s="175"/>
      <c r="I228" s="175"/>
    </row>
    <row r="229" spans="1:9" ht="15.75">
      <c r="A229" s="173" t="s">
        <v>542</v>
      </c>
      <c r="C229" s="175"/>
      <c r="D229" s="199"/>
      <c r="E229" s="246"/>
      <c r="F229" s="249"/>
      <c r="G229" s="175"/>
      <c r="I229" s="175"/>
    </row>
    <row r="230" spans="1:8" ht="15.75">
      <c r="A230" s="175"/>
      <c r="B230" s="175"/>
      <c r="C230" s="175"/>
      <c r="D230" s="199"/>
      <c r="E230" s="199"/>
      <c r="F230" s="199"/>
      <c r="G230" s="175"/>
      <c r="H230" s="175"/>
    </row>
    <row r="231" spans="1:7" ht="16.5">
      <c r="A231" s="175"/>
      <c r="B231" s="179" t="s">
        <v>41</v>
      </c>
      <c r="C231" s="175"/>
      <c r="D231" s="199"/>
      <c r="E231" s="199"/>
      <c r="F231" s="199"/>
      <c r="G231" s="175"/>
    </row>
    <row r="232" spans="1:8" ht="16.5">
      <c r="A232" s="175"/>
      <c r="B232" s="179"/>
      <c r="C232" s="175"/>
      <c r="D232" s="199"/>
      <c r="E232" s="199"/>
      <c r="F232" s="199"/>
      <c r="G232" s="175"/>
      <c r="H232" s="175"/>
    </row>
    <row r="233" spans="1:9" ht="15.75">
      <c r="A233" s="175"/>
      <c r="B233" s="175" t="s">
        <v>712</v>
      </c>
      <c r="C233" s="175"/>
      <c r="D233" s="199"/>
      <c r="E233" s="199"/>
      <c r="F233" s="199"/>
      <c r="G233" s="175"/>
      <c r="I233" s="178"/>
    </row>
    <row r="234" spans="1:9" ht="15.75">
      <c r="A234" s="175"/>
      <c r="B234" s="175" t="s">
        <v>713</v>
      </c>
      <c r="C234" s="175"/>
      <c r="D234" s="199"/>
      <c r="E234" s="199"/>
      <c r="F234" s="199"/>
      <c r="G234" s="175"/>
      <c r="I234" s="178"/>
    </row>
    <row r="235" spans="1:9" ht="15.75">
      <c r="A235" s="175" t="s">
        <v>714</v>
      </c>
      <c r="B235" s="175"/>
      <c r="C235" s="175"/>
      <c r="D235" s="199"/>
      <c r="E235" s="199"/>
      <c r="F235" s="199"/>
      <c r="G235" s="175"/>
      <c r="I235" s="178"/>
    </row>
    <row r="236" spans="1:9" ht="15.75">
      <c r="A236" s="175"/>
      <c r="B236" s="175" t="s">
        <v>715</v>
      </c>
      <c r="C236" s="175"/>
      <c r="D236" s="199"/>
      <c r="E236" s="199"/>
      <c r="F236" s="199"/>
      <c r="G236" s="175"/>
      <c r="I236" s="178"/>
    </row>
    <row r="237" spans="1:7" ht="15.75">
      <c r="A237" s="175" t="s">
        <v>716</v>
      </c>
      <c r="B237" s="175"/>
      <c r="C237" s="175"/>
      <c r="D237" s="199"/>
      <c r="E237" s="199"/>
      <c r="F237" s="199"/>
      <c r="G237" s="175"/>
    </row>
    <row r="238" spans="1:7" ht="15.75">
      <c r="A238" s="175" t="s">
        <v>651</v>
      </c>
      <c r="B238" s="175"/>
      <c r="C238" s="175"/>
      <c r="D238" s="199"/>
      <c r="E238" s="199"/>
      <c r="F238" s="199"/>
      <c r="G238" s="175"/>
    </row>
    <row r="239" spans="1:7" ht="15.75">
      <c r="A239" s="175"/>
      <c r="B239" s="175" t="s">
        <v>717</v>
      </c>
      <c r="C239" s="175"/>
      <c r="D239" s="199"/>
      <c r="E239" s="199"/>
      <c r="F239" s="199"/>
      <c r="G239" s="175"/>
    </row>
    <row r="240" spans="1:7" ht="15.75">
      <c r="A240" s="175" t="s">
        <v>718</v>
      </c>
      <c r="B240" s="175"/>
      <c r="C240" s="175"/>
      <c r="D240" s="199"/>
      <c r="E240" s="199"/>
      <c r="F240" s="199"/>
      <c r="G240" s="175"/>
    </row>
    <row r="241" spans="1:7" ht="15.75">
      <c r="A241" s="175"/>
      <c r="B241" s="175" t="s">
        <v>719</v>
      </c>
      <c r="C241" s="175"/>
      <c r="D241" s="199"/>
      <c r="E241" s="199"/>
      <c r="F241" s="199"/>
      <c r="G241" s="175"/>
    </row>
    <row r="242" spans="1:7" ht="15.75">
      <c r="A242" s="175"/>
      <c r="B242" s="175" t="s">
        <v>720</v>
      </c>
      <c r="C242" s="175"/>
      <c r="D242" s="199"/>
      <c r="E242" s="199"/>
      <c r="F242" s="199"/>
      <c r="G242" s="175"/>
    </row>
    <row r="243" spans="1:7" ht="15.75">
      <c r="A243" s="175" t="s">
        <v>721</v>
      </c>
      <c r="B243" s="175"/>
      <c r="C243" s="175"/>
      <c r="D243" s="199"/>
      <c r="E243" s="199"/>
      <c r="F243" s="199"/>
      <c r="G243" s="175"/>
    </row>
    <row r="244" spans="1:7" ht="15.75">
      <c r="A244" s="175" t="s">
        <v>722</v>
      </c>
      <c r="B244" s="175"/>
      <c r="C244" s="175"/>
      <c r="D244" s="199"/>
      <c r="E244" s="199"/>
      <c r="F244" s="199"/>
      <c r="G244" s="175"/>
    </row>
    <row r="245" spans="1:9" ht="15.75">
      <c r="A245" s="175"/>
      <c r="B245" s="175"/>
      <c r="C245" s="175"/>
      <c r="D245" s="199"/>
      <c r="E245" s="199"/>
      <c r="F245" s="199"/>
      <c r="G245" s="175"/>
      <c r="I245" s="175"/>
    </row>
    <row r="246" spans="1:7" ht="15.75">
      <c r="A246" s="175"/>
      <c r="B246" s="175" t="s">
        <v>723</v>
      </c>
      <c r="C246" s="175"/>
      <c r="D246" s="199"/>
      <c r="E246" s="199"/>
      <c r="F246" s="199"/>
      <c r="G246" s="175"/>
    </row>
    <row r="247" spans="1:7" ht="15.75">
      <c r="A247" s="175"/>
      <c r="B247" s="175"/>
      <c r="C247" s="175"/>
      <c r="D247" s="199"/>
      <c r="E247" s="199"/>
      <c r="F247" s="199"/>
      <c r="G247" s="175"/>
    </row>
    <row r="248" spans="1:7" ht="15.75">
      <c r="A248" s="175"/>
      <c r="B248" s="175" t="s">
        <v>32</v>
      </c>
      <c r="C248" s="175"/>
      <c r="D248" s="199"/>
      <c r="E248" s="408">
        <v>1085401</v>
      </c>
      <c r="F248" s="199" t="s">
        <v>49</v>
      </c>
      <c r="G248" s="175"/>
    </row>
    <row r="249" spans="1:7" ht="15.75">
      <c r="A249" s="175"/>
      <c r="B249" s="175" t="s">
        <v>18</v>
      </c>
      <c r="C249" s="175"/>
      <c r="D249" s="199"/>
      <c r="E249" s="408">
        <v>0</v>
      </c>
      <c r="F249" s="199" t="s">
        <v>49</v>
      </c>
      <c r="G249" s="175"/>
    </row>
    <row r="250" spans="1:7" ht="15.75">
      <c r="A250" s="175"/>
      <c r="B250" s="175" t="s">
        <v>33</v>
      </c>
      <c r="C250" s="175"/>
      <c r="D250" s="199"/>
      <c r="E250" s="408">
        <v>796068</v>
      </c>
      <c r="F250" s="199" t="s">
        <v>49</v>
      </c>
      <c r="G250" s="175"/>
    </row>
    <row r="251" spans="1:7" ht="15.75">
      <c r="A251" s="175"/>
      <c r="B251" s="175" t="s">
        <v>34</v>
      </c>
      <c r="C251" s="175"/>
      <c r="D251" s="175"/>
      <c r="E251" s="180">
        <f>SUM(E248:E250)</f>
        <v>1881469</v>
      </c>
      <c r="F251" s="199" t="s">
        <v>49</v>
      </c>
      <c r="G251" s="175"/>
    </row>
    <row r="252" spans="1:7" ht="15.75">
      <c r="A252" s="175"/>
      <c r="B252" s="175"/>
      <c r="C252" s="175"/>
      <c r="D252" s="175"/>
      <c r="E252" s="175"/>
      <c r="F252" s="175"/>
      <c r="G252" s="175"/>
    </row>
    <row r="253" spans="1:9" ht="15.75">
      <c r="A253" s="175"/>
      <c r="B253" s="175"/>
      <c r="C253" s="175"/>
      <c r="D253" s="175"/>
      <c r="E253" s="175"/>
      <c r="F253" s="175"/>
      <c r="G253" s="175"/>
      <c r="I253" s="175"/>
    </row>
    <row r="254" spans="1:7" ht="15.75">
      <c r="A254" s="175"/>
      <c r="B254" s="175"/>
      <c r="C254" s="175"/>
      <c r="D254" s="175"/>
      <c r="E254" s="175"/>
      <c r="F254" s="175"/>
      <c r="G254" s="175"/>
    </row>
    <row r="255" spans="1:7" ht="15.75">
      <c r="A255" s="175"/>
      <c r="B255" s="175"/>
      <c r="C255" s="175"/>
      <c r="D255" s="175"/>
      <c r="E255" s="175"/>
      <c r="F255" s="175"/>
      <c r="G255" s="175"/>
    </row>
    <row r="256" spans="1:7" ht="15.75">
      <c r="A256" s="175"/>
      <c r="B256" s="175"/>
      <c r="C256" s="175"/>
      <c r="D256" s="175"/>
      <c r="E256" s="175"/>
      <c r="F256" s="175"/>
      <c r="G256" s="175"/>
    </row>
    <row r="257" spans="2:7" ht="18.75">
      <c r="B257" s="247" t="s">
        <v>42</v>
      </c>
      <c r="C257" s="175"/>
      <c r="D257" s="175"/>
      <c r="E257" s="175"/>
      <c r="F257" s="175"/>
      <c r="G257" s="175"/>
    </row>
    <row r="258" spans="2:7" ht="16.5">
      <c r="B258" s="177" t="s">
        <v>85</v>
      </c>
      <c r="C258" s="175"/>
      <c r="D258" s="175"/>
      <c r="E258" s="179"/>
      <c r="F258" s="175"/>
      <c r="G258" s="175"/>
    </row>
    <row r="259" spans="2:7" ht="18.75">
      <c r="B259" s="248" t="s">
        <v>86</v>
      </c>
      <c r="C259" s="175"/>
      <c r="D259" s="175"/>
      <c r="E259" s="175"/>
      <c r="F259" s="175"/>
      <c r="G259" s="175"/>
    </row>
    <row r="260" spans="2:7" ht="18.75">
      <c r="B260" s="248"/>
      <c r="C260" s="175"/>
      <c r="D260" s="175"/>
      <c r="E260" s="175"/>
      <c r="F260" s="175"/>
      <c r="G260" s="175"/>
    </row>
    <row r="261" spans="2:7" ht="18.75">
      <c r="B261" s="248"/>
      <c r="C261" s="175"/>
      <c r="D261" s="175"/>
      <c r="E261" s="175"/>
      <c r="F261" s="175"/>
      <c r="G261" s="175"/>
    </row>
    <row r="262" spans="2:7" ht="18.75">
      <c r="B262" s="248"/>
      <c r="C262" s="175"/>
      <c r="D262" s="175"/>
      <c r="E262" s="175"/>
      <c r="F262" s="175"/>
      <c r="G262" s="175"/>
    </row>
    <row r="263" spans="2:7" ht="18.75">
      <c r="B263" s="248"/>
      <c r="C263" s="175"/>
      <c r="D263" s="175"/>
      <c r="E263" s="175"/>
      <c r="F263" s="175"/>
      <c r="G263" s="175"/>
    </row>
    <row r="264" spans="2:7" ht="18.75" hidden="1">
      <c r="B264" s="248"/>
      <c r="C264" s="175"/>
      <c r="D264" s="175"/>
      <c r="E264" s="175"/>
      <c r="F264" s="175"/>
      <c r="G264" s="175"/>
    </row>
    <row r="265" spans="2:7" ht="18.75">
      <c r="B265" s="248"/>
      <c r="C265" s="175"/>
      <c r="D265" s="175"/>
      <c r="E265" s="175"/>
      <c r="F265" s="175"/>
      <c r="G265" s="175"/>
    </row>
    <row r="266" spans="2:7" ht="18.75">
      <c r="B266" s="248"/>
      <c r="C266" s="175"/>
      <c r="D266" s="175"/>
      <c r="E266" s="175"/>
      <c r="F266" s="175"/>
      <c r="G266" s="175"/>
    </row>
    <row r="267" spans="2:7" ht="18.75">
      <c r="B267" s="248"/>
      <c r="C267" s="175"/>
      <c r="D267" s="175"/>
      <c r="E267" s="175"/>
      <c r="F267" s="175"/>
      <c r="G267" s="175"/>
    </row>
    <row r="268" spans="1:8" ht="15.75">
      <c r="A268" s="367"/>
      <c r="B268" s="368"/>
      <c r="C268" s="368"/>
      <c r="D268" s="368"/>
      <c r="E268" s="368"/>
      <c r="F268" s="369"/>
      <c r="G268" s="368"/>
      <c r="H268" s="367"/>
    </row>
  </sheetData>
  <sheetProtection/>
  <mergeCells count="28">
    <mergeCell ref="D183:D185"/>
    <mergeCell ref="E183:E185"/>
    <mergeCell ref="F183:F185"/>
    <mergeCell ref="G183:G185"/>
    <mergeCell ref="D116:D118"/>
    <mergeCell ref="E116:E118"/>
    <mergeCell ref="F116:F118"/>
    <mergeCell ref="G116:G118"/>
    <mergeCell ref="D152:D154"/>
    <mergeCell ref="E152:E154"/>
    <mergeCell ref="F152:F154"/>
    <mergeCell ref="G152:G154"/>
    <mergeCell ref="D65:D67"/>
    <mergeCell ref="E65:E67"/>
    <mergeCell ref="F65:F67"/>
    <mergeCell ref="G65:G67"/>
    <mergeCell ref="D95:D97"/>
    <mergeCell ref="E95:E97"/>
    <mergeCell ref="F95:F97"/>
    <mergeCell ref="G95:G97"/>
    <mergeCell ref="A3:G3"/>
    <mergeCell ref="A10:G10"/>
    <mergeCell ref="A11:G11"/>
    <mergeCell ref="A13:G13"/>
    <mergeCell ref="D27:D29"/>
    <mergeCell ref="E27:E29"/>
    <mergeCell ref="F27:F29"/>
    <mergeCell ref="G27:G29"/>
  </mergeCells>
  <printOptions/>
  <pageMargins left="0.33" right="0.24" top="0.43" bottom="0.38" header="0.3" footer="0.3"/>
  <pageSetup horizontalDpi="600" verticalDpi="600" orientation="portrait" paperSize="9" r:id="rId5"/>
  <drawing r:id="rId4"/>
  <legacyDrawing r:id="rId3"/>
  <oleObjects>
    <oleObject progId="Word.Document.8" shapeId="1777093" r:id="rId1"/>
    <oleObject progId="Word.Document.8" shapeId="1100045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2:G51"/>
  <sheetViews>
    <sheetView zoomScalePageLayoutView="0" workbookViewId="0" topLeftCell="B7">
      <selection activeCell="I18" sqref="I18"/>
    </sheetView>
  </sheetViews>
  <sheetFormatPr defaultColWidth="9.140625" defaultRowHeight="12"/>
  <cols>
    <col min="1" max="1" width="1.7109375" style="1" customWidth="1"/>
    <col min="2" max="2" width="9.8515625" style="1" customWidth="1"/>
    <col min="3" max="3" width="73.7109375" style="1" customWidth="1"/>
    <col min="4" max="4" width="15.421875" style="1" customWidth="1"/>
    <col min="5" max="5" width="14.421875" style="1" customWidth="1"/>
    <col min="6" max="6" width="15.421875" style="1" customWidth="1"/>
    <col min="7" max="16384" width="9.28125" style="1" customWidth="1"/>
  </cols>
  <sheetData>
    <row r="2" ht="14.25">
      <c r="E2" s="145" t="s">
        <v>461</v>
      </c>
    </row>
    <row r="3" ht="14.25">
      <c r="E3" s="145"/>
    </row>
    <row r="4" spans="2:6" ht="20.25">
      <c r="B4" s="492" t="s">
        <v>213</v>
      </c>
      <c r="C4" s="492"/>
      <c r="D4" s="492"/>
      <c r="E4" s="492"/>
      <c r="F4" s="492"/>
    </row>
    <row r="5" spans="2:5" ht="20.25">
      <c r="B5" s="98"/>
      <c r="C5" s="98"/>
      <c r="D5" s="98"/>
      <c r="E5" s="98"/>
    </row>
    <row r="6" spans="2:6" ht="18.75">
      <c r="B6" s="493" t="s">
        <v>126</v>
      </c>
      <c r="C6" s="493"/>
      <c r="D6" s="493"/>
      <c r="E6" s="493"/>
      <c r="F6" s="493"/>
    </row>
    <row r="7" spans="2:6" ht="18" customHeight="1">
      <c r="B7" s="494" t="s">
        <v>740</v>
      </c>
      <c r="C7" s="494"/>
      <c r="D7" s="494"/>
      <c r="E7" s="494"/>
      <c r="F7" s="494"/>
    </row>
    <row r="8" spans="2:6" ht="18" customHeight="1">
      <c r="B8" s="146"/>
      <c r="C8" s="146"/>
      <c r="D8" s="146"/>
      <c r="E8" s="146"/>
      <c r="F8" s="146"/>
    </row>
    <row r="9" spans="2:6" ht="18" customHeight="1" thickBot="1">
      <c r="B9" s="146"/>
      <c r="C9" s="146"/>
      <c r="D9" s="146"/>
      <c r="E9" s="146"/>
      <c r="F9" s="146"/>
    </row>
    <row r="10" spans="2:6" ht="39" customHeight="1" thickBot="1">
      <c r="B10" s="495"/>
      <c r="C10" s="496"/>
      <c r="D10" s="351" t="s">
        <v>725</v>
      </c>
      <c r="E10" s="351" t="s">
        <v>551</v>
      </c>
      <c r="F10" s="351" t="s">
        <v>726</v>
      </c>
    </row>
    <row r="11" spans="2:6" ht="24.75" customHeight="1" thickBot="1">
      <c r="B11" s="497" t="s">
        <v>130</v>
      </c>
      <c r="C11" s="498"/>
      <c r="D11" s="344">
        <f>SUM(D12:D21)</f>
        <v>18977</v>
      </c>
      <c r="E11" s="344">
        <f>SUM(E12:E21)</f>
        <v>0</v>
      </c>
      <c r="F11" s="344">
        <f>SUM(F12:F21)</f>
        <v>17146</v>
      </c>
    </row>
    <row r="12" spans="2:6" ht="21.75" customHeight="1">
      <c r="B12" s="150" t="s">
        <v>116</v>
      </c>
      <c r="C12" s="163" t="s">
        <v>128</v>
      </c>
      <c r="D12" s="158">
        <v>5476</v>
      </c>
      <c r="E12" s="158"/>
      <c r="F12" s="158">
        <v>4998</v>
      </c>
    </row>
    <row r="13" spans="2:6" ht="21.75" customHeight="1">
      <c r="B13" s="151" t="s">
        <v>116</v>
      </c>
      <c r="C13" s="164" t="s">
        <v>359</v>
      </c>
      <c r="D13" s="159">
        <v>665</v>
      </c>
      <c r="E13" s="159"/>
      <c r="F13" s="159">
        <v>696</v>
      </c>
    </row>
    <row r="14" spans="2:6" ht="21.75" customHeight="1">
      <c r="B14" s="151" t="s">
        <v>116</v>
      </c>
      <c r="C14" s="165" t="s">
        <v>132</v>
      </c>
      <c r="D14" s="159">
        <v>2000</v>
      </c>
      <c r="E14" s="159"/>
      <c r="F14" s="159">
        <v>2000</v>
      </c>
    </row>
    <row r="15" spans="2:6" ht="21.75" customHeight="1">
      <c r="B15" s="151" t="s">
        <v>116</v>
      </c>
      <c r="C15" s="165" t="s">
        <v>358</v>
      </c>
      <c r="D15" s="159">
        <v>2000</v>
      </c>
      <c r="E15" s="159"/>
      <c r="F15" s="159">
        <v>2000</v>
      </c>
    </row>
    <row r="16" spans="2:6" ht="21.75" customHeight="1">
      <c r="B16" s="151" t="s">
        <v>116</v>
      </c>
      <c r="C16" s="165" t="s">
        <v>131</v>
      </c>
      <c r="D16" s="159">
        <v>1737</v>
      </c>
      <c r="E16" s="159"/>
      <c r="F16" s="159">
        <v>1954</v>
      </c>
    </row>
    <row r="17" spans="2:6" ht="21.75" customHeight="1">
      <c r="B17" s="151" t="s">
        <v>116</v>
      </c>
      <c r="C17" s="165" t="s">
        <v>133</v>
      </c>
      <c r="D17" s="159">
        <v>1506</v>
      </c>
      <c r="E17" s="159"/>
      <c r="F17" s="159">
        <v>1200</v>
      </c>
    </row>
    <row r="18" spans="2:6" ht="21.75" customHeight="1">
      <c r="B18" s="151" t="s">
        <v>116</v>
      </c>
      <c r="C18" s="165" t="s">
        <v>361</v>
      </c>
      <c r="D18" s="159">
        <v>3000</v>
      </c>
      <c r="E18" s="159"/>
      <c r="F18" s="159"/>
    </row>
    <row r="19" spans="2:6" ht="21.75" customHeight="1">
      <c r="B19" s="151" t="s">
        <v>116</v>
      </c>
      <c r="C19" s="165" t="s">
        <v>362</v>
      </c>
      <c r="D19" s="159">
        <v>1143</v>
      </c>
      <c r="E19" s="159"/>
      <c r="F19" s="159">
        <v>3498</v>
      </c>
    </row>
    <row r="20" spans="2:6" ht="21.75" customHeight="1" hidden="1">
      <c r="B20" s="151" t="s">
        <v>116</v>
      </c>
      <c r="C20" s="165" t="s">
        <v>473</v>
      </c>
      <c r="D20" s="159"/>
      <c r="E20" s="159"/>
      <c r="F20" s="159"/>
    </row>
    <row r="21" spans="2:6" ht="21.75" customHeight="1">
      <c r="B21" s="151" t="s">
        <v>116</v>
      </c>
      <c r="C21" s="165" t="s">
        <v>134</v>
      </c>
      <c r="D21" s="159">
        <v>1450</v>
      </c>
      <c r="E21" s="159"/>
      <c r="F21" s="159">
        <v>800</v>
      </c>
    </row>
    <row r="22" spans="2:6" ht="23.25" customHeight="1">
      <c r="B22" s="345" t="s">
        <v>135</v>
      </c>
      <c r="C22" s="346"/>
      <c r="D22" s="347">
        <f>D23+D30+D31+D32+D33+D34+D35</f>
        <v>72828</v>
      </c>
      <c r="E22" s="347">
        <f>E23+E30+E31+E32+E33+E34+E35</f>
        <v>0</v>
      </c>
      <c r="F22" s="347">
        <f>F23+F30+F31+F32+F33+F34+F35</f>
        <v>58518</v>
      </c>
    </row>
    <row r="23" spans="2:6" ht="21.75" customHeight="1">
      <c r="B23" s="148" t="s">
        <v>116</v>
      </c>
      <c r="C23" s="166" t="s">
        <v>129</v>
      </c>
      <c r="D23" s="160">
        <v>26877</v>
      </c>
      <c r="E23" s="160"/>
      <c r="F23" s="160">
        <v>7965</v>
      </c>
    </row>
    <row r="24" spans="2:6" ht="21.75" customHeight="1" hidden="1">
      <c r="B24" s="378"/>
      <c r="C24" s="379" t="s">
        <v>565</v>
      </c>
      <c r="D24" s="380"/>
      <c r="E24" s="380"/>
      <c r="F24" s="380">
        <v>140</v>
      </c>
    </row>
    <row r="25" spans="2:6" ht="21.75" customHeight="1" hidden="1">
      <c r="B25" s="378"/>
      <c r="C25" s="379" t="s">
        <v>566</v>
      </c>
      <c r="D25" s="380"/>
      <c r="E25" s="380"/>
      <c r="F25" s="380">
        <v>476</v>
      </c>
    </row>
    <row r="26" spans="2:6" ht="21.75" customHeight="1" hidden="1">
      <c r="B26" s="378"/>
      <c r="C26" s="379" t="s">
        <v>567</v>
      </c>
      <c r="D26" s="380"/>
      <c r="E26" s="380"/>
      <c r="F26" s="380">
        <v>2194</v>
      </c>
    </row>
    <row r="27" spans="2:6" ht="21.75" customHeight="1" hidden="1">
      <c r="B27" s="378"/>
      <c r="C27" s="379" t="s">
        <v>568</v>
      </c>
      <c r="D27" s="380"/>
      <c r="E27" s="380"/>
      <c r="F27" s="380">
        <v>1</v>
      </c>
    </row>
    <row r="28" spans="2:6" ht="21.75" customHeight="1" hidden="1">
      <c r="B28" s="378"/>
      <c r="C28" s="379" t="s">
        <v>569</v>
      </c>
      <c r="D28" s="380"/>
      <c r="E28" s="380"/>
      <c r="F28" s="380">
        <v>201</v>
      </c>
    </row>
    <row r="29" spans="2:6" ht="21.75" customHeight="1" hidden="1">
      <c r="B29" s="378"/>
      <c r="C29" s="379" t="s">
        <v>570</v>
      </c>
      <c r="D29" s="380"/>
      <c r="E29" s="380"/>
      <c r="F29" s="380">
        <v>4140</v>
      </c>
    </row>
    <row r="30" spans="2:6" ht="21.75" customHeight="1">
      <c r="B30" s="149" t="s">
        <v>116</v>
      </c>
      <c r="C30" s="166" t="s">
        <v>288</v>
      </c>
      <c r="D30" s="161">
        <v>12330</v>
      </c>
      <c r="E30" s="161"/>
      <c r="F30" s="161">
        <v>6896</v>
      </c>
    </row>
    <row r="31" spans="2:6" ht="21.75" customHeight="1">
      <c r="B31" s="149" t="s">
        <v>116</v>
      </c>
      <c r="C31" s="166" t="s">
        <v>289</v>
      </c>
      <c r="D31" s="161">
        <v>8296</v>
      </c>
      <c r="E31" s="161"/>
      <c r="F31" s="161">
        <v>14029</v>
      </c>
    </row>
    <row r="32" spans="2:6" ht="21.75" customHeight="1">
      <c r="B32" s="149" t="s">
        <v>116</v>
      </c>
      <c r="C32" s="166" t="s">
        <v>290</v>
      </c>
      <c r="D32" s="161">
        <v>1172</v>
      </c>
      <c r="E32" s="161"/>
      <c r="F32" s="161">
        <v>700</v>
      </c>
    </row>
    <row r="33" spans="2:6" ht="21.75" customHeight="1">
      <c r="B33" s="149" t="s">
        <v>116</v>
      </c>
      <c r="C33" s="166" t="s">
        <v>291</v>
      </c>
      <c r="D33" s="161">
        <v>3929</v>
      </c>
      <c r="E33" s="161"/>
      <c r="F33" s="161">
        <v>7438</v>
      </c>
    </row>
    <row r="34" spans="2:6" ht="21.75" customHeight="1">
      <c r="B34" s="149" t="s">
        <v>116</v>
      </c>
      <c r="C34" s="166" t="s">
        <v>292</v>
      </c>
      <c r="D34" s="161">
        <v>16433</v>
      </c>
      <c r="E34" s="161"/>
      <c r="F34" s="161">
        <v>16367</v>
      </c>
    </row>
    <row r="35" spans="2:6" ht="21.75" customHeight="1">
      <c r="B35" s="149" t="s">
        <v>116</v>
      </c>
      <c r="C35" s="166" t="s">
        <v>293</v>
      </c>
      <c r="D35" s="161">
        <v>3791</v>
      </c>
      <c r="E35" s="161"/>
      <c r="F35" s="161">
        <v>5123</v>
      </c>
    </row>
    <row r="36" spans="2:6" ht="23.25" customHeight="1" thickBot="1">
      <c r="B36" s="348" t="s">
        <v>2</v>
      </c>
      <c r="C36" s="349"/>
      <c r="D36" s="350">
        <v>25000</v>
      </c>
      <c r="E36" s="350"/>
      <c r="F36" s="350"/>
    </row>
    <row r="37" spans="2:6" ht="21.75" customHeight="1" thickBot="1">
      <c r="B37" s="147" t="s">
        <v>273</v>
      </c>
      <c r="C37" s="167"/>
      <c r="D37" s="162">
        <f>D11+D22+D36</f>
        <v>116805</v>
      </c>
      <c r="E37" s="162">
        <f>E11+E22+E36</f>
        <v>0</v>
      </c>
      <c r="F37" s="162">
        <f>F11+F22+F36</f>
        <v>75664</v>
      </c>
    </row>
    <row r="38" spans="2:6" s="44" customFormat="1" ht="15.75" hidden="1">
      <c r="B38" s="46"/>
      <c r="C38" s="126" t="s">
        <v>113</v>
      </c>
      <c r="D38" s="126"/>
      <c r="E38" s="126"/>
      <c r="F38" s="127" t="e">
        <f>#REF!+F22+F30+F31+F32+F33+F34+F35</f>
        <v>#REF!</v>
      </c>
    </row>
    <row r="39" spans="2:6" s="44" customFormat="1" ht="15.75" hidden="1">
      <c r="B39" s="46"/>
      <c r="C39" s="121" t="s">
        <v>114</v>
      </c>
      <c r="D39" s="121"/>
      <c r="E39" s="121"/>
      <c r="F39" s="122" t="e">
        <f>F37-F38</f>
        <v>#REF!</v>
      </c>
    </row>
    <row r="40" spans="2:5" s="22" customFormat="1" ht="15.75">
      <c r="B40" s="45"/>
      <c r="C40" s="46"/>
      <c r="D40" s="46"/>
      <c r="E40" s="46"/>
    </row>
    <row r="41" spans="2:5" s="22" customFormat="1" ht="15.75">
      <c r="B41" s="45"/>
      <c r="C41" s="46"/>
      <c r="D41" s="46"/>
      <c r="E41" s="352"/>
    </row>
    <row r="42" spans="2:5" s="22" customFormat="1" ht="15.75">
      <c r="B42" s="45"/>
      <c r="C42" s="46"/>
      <c r="D42" s="46"/>
      <c r="E42" s="46"/>
    </row>
    <row r="43" spans="3:7" ht="12.75">
      <c r="C43" s="152" t="s">
        <v>800</v>
      </c>
      <c r="D43" s="152"/>
      <c r="E43" s="152"/>
      <c r="G43" s="80"/>
    </row>
    <row r="44" spans="3:7" ht="12.75">
      <c r="C44" s="152" t="s">
        <v>136</v>
      </c>
      <c r="D44" s="152"/>
      <c r="E44" s="152"/>
      <c r="G44" s="80"/>
    </row>
    <row r="45" spans="3:5" ht="12.75">
      <c r="C45" s="152"/>
      <c r="D45" s="152"/>
      <c r="E45" s="152"/>
    </row>
    <row r="46" ht="15.75">
      <c r="B46" s="36"/>
    </row>
    <row r="47" ht="15.75">
      <c r="B47" s="36"/>
    </row>
    <row r="48" ht="15.75">
      <c r="B48" s="36"/>
    </row>
    <row r="49" ht="15.75">
      <c r="B49" s="36"/>
    </row>
    <row r="50" ht="15.75">
      <c r="B50" s="36"/>
    </row>
    <row r="51" ht="15.75">
      <c r="B51" s="36"/>
    </row>
  </sheetData>
  <sheetProtection/>
  <mergeCells count="5">
    <mergeCell ref="B4:F4"/>
    <mergeCell ref="B6:F6"/>
    <mergeCell ref="B7:F7"/>
    <mergeCell ref="B10:C10"/>
    <mergeCell ref="B11:C11"/>
  </mergeCells>
  <printOptions/>
  <pageMargins left="0.24" right="0.22" top="0.5" bottom="0.31" header="0.22" footer="0.25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H35" sqref="H35"/>
    </sheetView>
  </sheetViews>
  <sheetFormatPr defaultColWidth="9.140625" defaultRowHeight="12"/>
  <cols>
    <col min="1" max="1" width="68.7109375" style="0" customWidth="1"/>
    <col min="2" max="4" width="18.421875" style="0" customWidth="1"/>
  </cols>
  <sheetData>
    <row r="1" spans="3:4" ht="12.75">
      <c r="C1" s="2" t="s">
        <v>474</v>
      </c>
      <c r="D1" s="321"/>
    </row>
    <row r="3" spans="1:4" ht="15.75">
      <c r="A3" s="446" t="s">
        <v>277</v>
      </c>
      <c r="B3" s="446"/>
      <c r="C3" s="446"/>
      <c r="D3" s="446"/>
    </row>
    <row r="4" spans="1:4" ht="15">
      <c r="A4" s="5"/>
      <c r="B4" s="5"/>
      <c r="C4" s="5"/>
      <c r="D4" s="5"/>
    </row>
    <row r="5" spans="1:4" ht="15">
      <c r="A5" s="5"/>
      <c r="B5" s="5"/>
      <c r="C5" s="5"/>
      <c r="D5" s="5"/>
    </row>
    <row r="6" spans="1:4" ht="15.75">
      <c r="A6" s="446" t="s">
        <v>748</v>
      </c>
      <c r="B6" s="446"/>
      <c r="C6" s="446"/>
      <c r="D6" s="446"/>
    </row>
    <row r="7" spans="1:4" ht="12.75">
      <c r="A7" s="306"/>
      <c r="B7" s="306"/>
      <c r="C7" s="306"/>
      <c r="D7" s="306"/>
    </row>
    <row r="8" spans="1:3" ht="12" thickBot="1">
      <c r="A8" s="33"/>
      <c r="B8" s="33"/>
      <c r="C8" s="33"/>
    </row>
    <row r="9" spans="1:4" ht="46.5" customHeight="1">
      <c r="A9" s="34" t="s">
        <v>284</v>
      </c>
      <c r="B9" s="499" t="s">
        <v>725</v>
      </c>
      <c r="C9" s="499" t="s">
        <v>551</v>
      </c>
      <c r="D9" s="499" t="s">
        <v>726</v>
      </c>
    </row>
    <row r="10" spans="1:4" ht="12" customHeight="1" thickBot="1">
      <c r="A10" s="35"/>
      <c r="B10" s="500"/>
      <c r="C10" s="500"/>
      <c r="D10" s="500"/>
    </row>
    <row r="11" spans="1:4" ht="13.5" thickBot="1">
      <c r="A11" s="105" t="s">
        <v>493</v>
      </c>
      <c r="B11" s="101">
        <f>B12+B13</f>
        <v>6671</v>
      </c>
      <c r="C11" s="101">
        <f>C12+C13</f>
        <v>0</v>
      </c>
      <c r="D11" s="101">
        <f>D12+D13</f>
        <v>6347</v>
      </c>
    </row>
    <row r="12" spans="1:4" ht="12.75">
      <c r="A12" s="106" t="s">
        <v>360</v>
      </c>
      <c r="B12" s="128">
        <v>1403</v>
      </c>
      <c r="C12" s="128"/>
      <c r="D12" s="128">
        <v>1162</v>
      </c>
    </row>
    <row r="13" spans="1:4" ht="13.5" thickBot="1">
      <c r="A13" s="108" t="s">
        <v>498</v>
      </c>
      <c r="B13" s="130">
        <v>5268</v>
      </c>
      <c r="C13" s="130"/>
      <c r="D13" s="130">
        <v>5185</v>
      </c>
    </row>
    <row r="14" spans="1:4" ht="13.5" thickBot="1">
      <c r="A14" s="105" t="s">
        <v>492</v>
      </c>
      <c r="B14" s="101">
        <f>B15+B24+B28+B26+B25+B27</f>
        <v>66520</v>
      </c>
      <c r="C14" s="101">
        <f>C15+C24+C28+C26+C25+C27</f>
        <v>0</v>
      </c>
      <c r="D14" s="101">
        <f>D15+D24+D28+D26+D25+D27</f>
        <v>68874</v>
      </c>
    </row>
    <row r="15" spans="1:6" ht="12.75">
      <c r="A15" s="107" t="s">
        <v>497</v>
      </c>
      <c r="B15" s="129">
        <v>38509</v>
      </c>
      <c r="C15" s="129"/>
      <c r="D15" s="129">
        <v>19210</v>
      </c>
      <c r="F15" s="97"/>
    </row>
    <row r="16" spans="1:4" ht="12.75" hidden="1">
      <c r="A16" s="107" t="s">
        <v>571</v>
      </c>
      <c r="B16" s="129"/>
      <c r="C16" s="129"/>
      <c r="D16" s="129">
        <v>1793</v>
      </c>
    </row>
    <row r="17" spans="1:4" ht="12.75" hidden="1">
      <c r="A17" s="107" t="s">
        <v>572</v>
      </c>
      <c r="B17" s="129"/>
      <c r="C17" s="129"/>
      <c r="D17" s="129">
        <v>128</v>
      </c>
    </row>
    <row r="18" spans="1:4" ht="12.75" hidden="1">
      <c r="A18" s="107" t="s">
        <v>573</v>
      </c>
      <c r="B18" s="129"/>
      <c r="C18" s="129"/>
      <c r="D18" s="129">
        <v>180</v>
      </c>
    </row>
    <row r="19" spans="1:4" ht="12.75" hidden="1">
      <c r="A19" s="107" t="s">
        <v>574</v>
      </c>
      <c r="B19" s="129"/>
      <c r="C19" s="129"/>
      <c r="D19" s="129">
        <v>2109</v>
      </c>
    </row>
    <row r="20" spans="1:4" ht="12.75" hidden="1">
      <c r="A20" s="107" t="s">
        <v>575</v>
      </c>
      <c r="B20" s="129"/>
      <c r="C20" s="129"/>
      <c r="D20" s="129">
        <v>6936</v>
      </c>
    </row>
    <row r="21" spans="1:4" ht="12.75" hidden="1">
      <c r="A21" s="107" t="s">
        <v>576</v>
      </c>
      <c r="B21" s="129"/>
      <c r="C21" s="129"/>
      <c r="D21" s="129">
        <v>9400</v>
      </c>
    </row>
    <row r="22" spans="1:4" ht="12.75" hidden="1">
      <c r="A22" s="107"/>
      <c r="B22" s="129"/>
      <c r="C22" s="129"/>
      <c r="D22" s="129"/>
    </row>
    <row r="23" spans="1:4" ht="12.75" hidden="1">
      <c r="A23" s="107"/>
      <c r="B23" s="129"/>
      <c r="C23" s="129"/>
      <c r="D23" s="129"/>
    </row>
    <row r="24" spans="1:4" ht="12.75">
      <c r="A24" s="107" t="s">
        <v>495</v>
      </c>
      <c r="B24" s="129">
        <v>4551</v>
      </c>
      <c r="C24" s="129"/>
      <c r="D24" s="129">
        <v>7730</v>
      </c>
    </row>
    <row r="25" spans="1:4" ht="12.75">
      <c r="A25" s="107" t="s">
        <v>496</v>
      </c>
      <c r="B25" s="129">
        <v>15260</v>
      </c>
      <c r="C25" s="129"/>
      <c r="D25" s="129">
        <v>34825</v>
      </c>
    </row>
    <row r="26" spans="1:4" ht="12.75" customHeight="1">
      <c r="A26" s="107" t="s">
        <v>641</v>
      </c>
      <c r="B26" s="129">
        <v>2000</v>
      </c>
      <c r="C26" s="129"/>
      <c r="D26" s="129"/>
    </row>
    <row r="27" spans="1:4" ht="12.75" customHeight="1">
      <c r="A27" s="107" t="s">
        <v>642</v>
      </c>
      <c r="B27" s="129">
        <v>5000</v>
      </c>
      <c r="C27" s="129"/>
      <c r="D27" s="129">
        <v>5000</v>
      </c>
    </row>
    <row r="28" spans="1:4" ht="13.5" thickBot="1">
      <c r="A28" s="360" t="s">
        <v>643</v>
      </c>
      <c r="B28" s="129">
        <v>1200</v>
      </c>
      <c r="C28" s="361"/>
      <c r="D28" s="129">
        <v>2109</v>
      </c>
    </row>
    <row r="29" spans="1:4" ht="13.5" thickBot="1">
      <c r="A29" s="105" t="s">
        <v>491</v>
      </c>
      <c r="B29" s="101">
        <f>B30+B31+B32+B33+B34+B35++B36+B37+B39+B38</f>
        <v>113000</v>
      </c>
      <c r="C29" s="101">
        <f>C30+C31+C32+C33+C34+C35++C36+C37+C39+C38</f>
        <v>0</v>
      </c>
      <c r="D29" s="101">
        <f>D30+D31+D32+D33+D34+D35++D36+D37+D39+D38</f>
        <v>70000</v>
      </c>
    </row>
    <row r="30" spans="1:6" ht="12.75" customHeight="1">
      <c r="A30" s="117" t="s">
        <v>281</v>
      </c>
      <c r="B30" s="132">
        <v>4500</v>
      </c>
      <c r="C30" s="132"/>
      <c r="D30" s="132">
        <v>3000</v>
      </c>
      <c r="E30" s="322"/>
      <c r="F30" s="43"/>
    </row>
    <row r="31" spans="1:6" ht="12.75" customHeight="1">
      <c r="A31" s="107" t="s">
        <v>499</v>
      </c>
      <c r="B31" s="129">
        <v>35000</v>
      </c>
      <c r="C31" s="129"/>
      <c r="D31" s="129">
        <v>15000</v>
      </c>
      <c r="E31" s="322"/>
      <c r="F31" s="43"/>
    </row>
    <row r="32" spans="1:6" ht="12.75" customHeight="1">
      <c r="A32" s="107" t="s">
        <v>282</v>
      </c>
      <c r="B32" s="129">
        <v>4500</v>
      </c>
      <c r="C32" s="129"/>
      <c r="D32" s="129"/>
      <c r="F32" s="43"/>
    </row>
    <row r="33" spans="1:6" ht="12.75" customHeight="1">
      <c r="A33" s="107" t="s">
        <v>283</v>
      </c>
      <c r="B33" s="129">
        <v>30000</v>
      </c>
      <c r="C33" s="129"/>
      <c r="D33" s="129">
        <v>30000</v>
      </c>
      <c r="E33" s="322"/>
      <c r="F33" s="43"/>
    </row>
    <row r="34" spans="1:6" ht="12.75" customHeight="1">
      <c r="A34" s="107" t="s">
        <v>517</v>
      </c>
      <c r="B34" s="129">
        <v>15000</v>
      </c>
      <c r="C34" s="129"/>
      <c r="D34" s="129">
        <v>15000</v>
      </c>
      <c r="E34" s="322"/>
      <c r="F34" s="43"/>
    </row>
    <row r="35" spans="1:6" ht="12.75" customHeight="1">
      <c r="A35" s="107" t="s">
        <v>518</v>
      </c>
      <c r="B35" s="129"/>
      <c r="C35" s="129"/>
      <c r="D35" s="129"/>
      <c r="F35" s="43"/>
    </row>
    <row r="36" spans="1:6" ht="12.75" customHeight="1">
      <c r="A36" s="107" t="s">
        <v>519</v>
      </c>
      <c r="B36" s="129">
        <v>10000</v>
      </c>
      <c r="C36" s="129"/>
      <c r="D36" s="129">
        <v>5000</v>
      </c>
      <c r="F36" s="43"/>
    </row>
    <row r="37" spans="1:6" ht="12.75" customHeight="1">
      <c r="A37" s="106" t="s">
        <v>577</v>
      </c>
      <c r="B37" s="129">
        <v>10000</v>
      </c>
      <c r="C37" s="129"/>
      <c r="D37" s="129"/>
      <c r="F37" s="43"/>
    </row>
    <row r="38" spans="1:6" ht="12.75" customHeight="1">
      <c r="A38" s="107" t="s">
        <v>578</v>
      </c>
      <c r="B38" s="129">
        <v>3000</v>
      </c>
      <c r="C38" s="129"/>
      <c r="D38" s="129"/>
      <c r="F38" s="43"/>
    </row>
    <row r="39" spans="1:6" ht="12.75" customHeight="1" thickBot="1">
      <c r="A39" s="118" t="s">
        <v>579</v>
      </c>
      <c r="B39" s="131">
        <v>1000</v>
      </c>
      <c r="C39" s="131"/>
      <c r="D39" s="131">
        <v>2000</v>
      </c>
      <c r="F39" s="43"/>
    </row>
    <row r="40" spans="1:6" ht="13.5" thickBot="1">
      <c r="A40" s="105" t="s">
        <v>490</v>
      </c>
      <c r="B40" s="101">
        <f>B41+B42+B44+B45+B46+B47+B48+B51+B52+B43+B50+B49</f>
        <v>499994</v>
      </c>
      <c r="C40" s="101">
        <f>C41+C42+C44+C45+C46+C47+C48+C51+C52+C43+C50+C49</f>
        <v>0</v>
      </c>
      <c r="D40" s="101">
        <f>D41+D42+D44+D45+D46+D47+D48+D51+D52+D43+D50+D49</f>
        <v>1028119</v>
      </c>
      <c r="F40" s="43"/>
    </row>
    <row r="41" spans="1:6" ht="12.75">
      <c r="A41" s="116" t="s">
        <v>494</v>
      </c>
      <c r="B41" s="132">
        <v>300000</v>
      </c>
      <c r="C41" s="132"/>
      <c r="D41" s="132">
        <v>800000</v>
      </c>
      <c r="E41" s="322"/>
      <c r="F41" s="43"/>
    </row>
    <row r="42" spans="1:4" ht="12.75">
      <c r="A42" s="103" t="s">
        <v>98</v>
      </c>
      <c r="B42" s="129">
        <v>14000</v>
      </c>
      <c r="C42" s="129"/>
      <c r="D42" s="129">
        <v>18500</v>
      </c>
    </row>
    <row r="43" spans="1:4" ht="12.75">
      <c r="A43" s="103" t="s">
        <v>520</v>
      </c>
      <c r="B43" s="129">
        <v>10000</v>
      </c>
      <c r="C43" s="129"/>
      <c r="D43" s="129">
        <v>10000</v>
      </c>
    </row>
    <row r="44" spans="1:4" ht="12.75">
      <c r="A44" s="103" t="s">
        <v>749</v>
      </c>
      <c r="B44" s="129">
        <v>1702</v>
      </c>
      <c r="C44" s="129"/>
      <c r="D44" s="129">
        <v>1622</v>
      </c>
    </row>
    <row r="45" spans="1:4" ht="12.75">
      <c r="A45" s="104" t="s">
        <v>750</v>
      </c>
      <c r="B45" s="129"/>
      <c r="C45" s="129"/>
      <c r="D45" s="129">
        <v>280</v>
      </c>
    </row>
    <row r="46" spans="1:4" ht="12.75">
      <c r="A46" s="103" t="s">
        <v>751</v>
      </c>
      <c r="B46" s="129">
        <v>675</v>
      </c>
      <c r="C46" s="129"/>
      <c r="D46" s="129">
        <v>1419</v>
      </c>
    </row>
    <row r="47" spans="1:4" ht="12.75">
      <c r="A47" s="102" t="s">
        <v>752</v>
      </c>
      <c r="B47" s="133">
        <v>3881</v>
      </c>
      <c r="C47" s="133"/>
      <c r="D47" s="133">
        <v>1462</v>
      </c>
    </row>
    <row r="48" spans="1:4" ht="12.75">
      <c r="A48" s="103" t="s">
        <v>753</v>
      </c>
      <c r="B48" s="129">
        <v>3810</v>
      </c>
      <c r="C48" s="129"/>
      <c r="D48" s="129">
        <v>5410</v>
      </c>
    </row>
    <row r="49" spans="1:4" ht="12.75">
      <c r="A49" s="104" t="s">
        <v>754</v>
      </c>
      <c r="B49" s="129"/>
      <c r="C49" s="129"/>
      <c r="D49" s="129">
        <v>138</v>
      </c>
    </row>
    <row r="50" spans="1:4" ht="12.75">
      <c r="A50" s="104" t="s">
        <v>755</v>
      </c>
      <c r="B50" s="129">
        <v>23537</v>
      </c>
      <c r="C50" s="129"/>
      <c r="D50" s="129">
        <v>25965</v>
      </c>
    </row>
    <row r="51" spans="1:4" ht="12.75">
      <c r="A51" s="104" t="s">
        <v>756</v>
      </c>
      <c r="B51" s="129">
        <v>58734</v>
      </c>
      <c r="C51" s="129"/>
      <c r="D51" s="129">
        <v>76247</v>
      </c>
    </row>
    <row r="52" spans="1:4" ht="13.5" thickBot="1">
      <c r="A52" s="119" t="s">
        <v>757</v>
      </c>
      <c r="B52" s="131">
        <v>83655</v>
      </c>
      <c r="C52" s="131"/>
      <c r="D52" s="131">
        <v>87076</v>
      </c>
    </row>
    <row r="53" spans="1:4" ht="13.5" thickBot="1">
      <c r="A53" s="105" t="s">
        <v>489</v>
      </c>
      <c r="B53" s="115">
        <v>196581</v>
      </c>
      <c r="C53" s="115"/>
      <c r="D53" s="115">
        <v>8100</v>
      </c>
    </row>
    <row r="54" spans="1:4" ht="13.5" thickBot="1">
      <c r="A54" s="109"/>
      <c r="B54" s="104"/>
      <c r="C54" s="104"/>
      <c r="D54" s="104"/>
    </row>
    <row r="55" spans="1:4" s="125" customFormat="1" ht="13.5" thickBot="1">
      <c r="A55" s="123" t="s">
        <v>285</v>
      </c>
      <c r="B55" s="124">
        <f>B11+B14+B29+B40+B53+B54</f>
        <v>882766</v>
      </c>
      <c r="C55" s="124">
        <f>C11+C14+C29+C40+C53+C54</f>
        <v>0</v>
      </c>
      <c r="D55" s="124">
        <f>D11+D14+D29+D40+D53+D54</f>
        <v>1181440</v>
      </c>
    </row>
    <row r="56" spans="1:4" ht="15">
      <c r="A56" s="112"/>
      <c r="B56" s="112"/>
      <c r="C56" s="112"/>
      <c r="D56" s="134"/>
    </row>
    <row r="57" spans="1:4" ht="15">
      <c r="A57" s="112"/>
      <c r="B57" s="112"/>
      <c r="C57" s="134"/>
      <c r="D57" s="134"/>
    </row>
    <row r="58" spans="1:4" ht="15">
      <c r="A58" s="112"/>
      <c r="B58" s="112"/>
      <c r="C58" s="134"/>
      <c r="D58" s="134"/>
    </row>
    <row r="59" spans="1:4" ht="15">
      <c r="A59" s="112"/>
      <c r="B59" s="112"/>
      <c r="C59" s="112"/>
      <c r="D59" s="112"/>
    </row>
    <row r="60" ht="12.75">
      <c r="D60" s="97"/>
    </row>
    <row r="61" spans="1:4" ht="12.75">
      <c r="A61" s="152" t="s">
        <v>377</v>
      </c>
      <c r="B61" s="171" t="s">
        <v>367</v>
      </c>
      <c r="C61" s="171"/>
      <c r="D61" s="171"/>
    </row>
    <row r="62" spans="1:3" ht="12.75">
      <c r="A62" s="152" t="s">
        <v>115</v>
      </c>
      <c r="B62" s="171"/>
      <c r="C62" s="171" t="s">
        <v>111</v>
      </c>
    </row>
  </sheetData>
  <sheetProtection/>
  <mergeCells count="5">
    <mergeCell ref="A3:D3"/>
    <mergeCell ref="D9:D10"/>
    <mergeCell ref="A6:D6"/>
    <mergeCell ref="B9:B10"/>
    <mergeCell ref="C9:C10"/>
  </mergeCells>
  <printOptions/>
  <pageMargins left="0.3" right="0.17" top="0.67" bottom="0.33" header="0.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1">
      <selection activeCell="H31" sqref="H31"/>
    </sheetView>
  </sheetViews>
  <sheetFormatPr defaultColWidth="9.140625" defaultRowHeight="12"/>
  <cols>
    <col min="1" max="1" width="50.8515625" style="1" customWidth="1"/>
    <col min="2" max="2" width="6.7109375" style="1" customWidth="1"/>
    <col min="3" max="11" width="13.140625" style="1" customWidth="1"/>
    <col min="12" max="12" width="9.421875" style="1" customWidth="1"/>
    <col min="13" max="13" width="9.8515625" style="1" bestFit="1" customWidth="1"/>
    <col min="14" max="16384" width="9.28125" style="1" customWidth="1"/>
  </cols>
  <sheetData>
    <row r="1" spans="1:11" ht="18.75">
      <c r="A1" s="443" t="s">
        <v>277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4.25">
      <c r="A2" s="99"/>
      <c r="B2" s="99"/>
      <c r="C2" s="99"/>
      <c r="D2" s="99"/>
      <c r="E2" s="99"/>
      <c r="F2" s="99"/>
      <c r="G2" s="99"/>
      <c r="H2" s="99"/>
      <c r="J2" s="92" t="s">
        <v>276</v>
      </c>
      <c r="K2" s="99"/>
    </row>
    <row r="3" spans="1:11" ht="15.75">
      <c r="A3" s="446" t="s">
        <v>728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</row>
    <row r="4" spans="1:11" ht="15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5.7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 customHeight="1">
      <c r="A7" s="441" t="s">
        <v>215</v>
      </c>
      <c r="B7" s="441" t="s">
        <v>159</v>
      </c>
      <c r="C7" s="438" t="s">
        <v>216</v>
      </c>
      <c r="D7" s="439"/>
      <c r="E7" s="440"/>
      <c r="F7" s="438" t="s">
        <v>157</v>
      </c>
      <c r="G7" s="439"/>
      <c r="H7" s="440"/>
      <c r="I7" s="438" t="s">
        <v>158</v>
      </c>
      <c r="J7" s="439"/>
      <c r="K7" s="440"/>
    </row>
    <row r="8" spans="1:11" ht="13.5" customHeight="1">
      <c r="A8" s="441"/>
      <c r="B8" s="441"/>
      <c r="C8" s="444" t="s">
        <v>725</v>
      </c>
      <c r="D8" s="444" t="s">
        <v>547</v>
      </c>
      <c r="E8" s="444" t="s">
        <v>726</v>
      </c>
      <c r="F8" s="444" t="s">
        <v>725</v>
      </c>
      <c r="G8" s="444" t="s">
        <v>547</v>
      </c>
      <c r="H8" s="444" t="s">
        <v>726</v>
      </c>
      <c r="I8" s="444" t="s">
        <v>725</v>
      </c>
      <c r="J8" s="444" t="s">
        <v>547</v>
      </c>
      <c r="K8" s="444" t="s">
        <v>726</v>
      </c>
    </row>
    <row r="9" spans="1:11" ht="31.5" customHeight="1" thickBot="1">
      <c r="A9" s="442"/>
      <c r="B9" s="442"/>
      <c r="C9" s="445"/>
      <c r="D9" s="445"/>
      <c r="E9" s="445"/>
      <c r="F9" s="445"/>
      <c r="G9" s="445"/>
      <c r="H9" s="445"/>
      <c r="I9" s="445"/>
      <c r="J9" s="445"/>
      <c r="K9" s="445"/>
    </row>
    <row r="10" spans="1:11" ht="13.5" thickTop="1">
      <c r="A10" s="353" t="s">
        <v>269</v>
      </c>
      <c r="B10" s="354" t="s">
        <v>238</v>
      </c>
      <c r="C10" s="355">
        <f>I10+F10</f>
        <v>57765</v>
      </c>
      <c r="D10" s="355">
        <f>J10+G10</f>
        <v>0</v>
      </c>
      <c r="E10" s="355">
        <f>K10+H10</f>
        <v>51222</v>
      </c>
      <c r="F10" s="353"/>
      <c r="G10" s="353"/>
      <c r="H10" s="353"/>
      <c r="I10" s="47">
        <v>57765</v>
      </c>
      <c r="J10" s="356"/>
      <c r="K10" s="356">
        <v>51222</v>
      </c>
    </row>
    <row r="11" spans="1:11" ht="12.75">
      <c r="A11" s="3" t="s">
        <v>160</v>
      </c>
      <c r="B11" s="8" t="s">
        <v>145</v>
      </c>
      <c r="C11" s="10">
        <f aca="true" t="shared" si="0" ref="C11:C16">I11+F11</f>
        <v>1922126</v>
      </c>
      <c r="D11" s="10">
        <f aca="true" t="shared" si="1" ref="D11:D16">J11+G11</f>
        <v>0</v>
      </c>
      <c r="E11" s="10">
        <f aca="true" t="shared" si="2" ref="E11:E16">K11+H11</f>
        <v>1738569</v>
      </c>
      <c r="F11" s="3"/>
      <c r="G11" s="3"/>
      <c r="H11" s="3"/>
      <c r="I11" s="47">
        <v>1922126</v>
      </c>
      <c r="J11" s="47"/>
      <c r="K11" s="47">
        <v>1738569</v>
      </c>
    </row>
    <row r="12" spans="1:11" ht="12.75" customHeight="1" hidden="1">
      <c r="A12" s="3" t="s">
        <v>101</v>
      </c>
      <c r="B12" s="8" t="s">
        <v>100</v>
      </c>
      <c r="C12" s="10">
        <f t="shared" si="0"/>
        <v>0</v>
      </c>
      <c r="D12" s="10">
        <f t="shared" si="1"/>
        <v>0</v>
      </c>
      <c r="E12" s="10">
        <f t="shared" si="2"/>
        <v>0</v>
      </c>
      <c r="F12" s="3"/>
      <c r="G12" s="3"/>
      <c r="H12" s="3"/>
      <c r="I12" s="47"/>
      <c r="J12" s="47"/>
      <c r="K12" s="47"/>
    </row>
    <row r="13" spans="1:11" ht="12.75">
      <c r="A13" s="3" t="s">
        <v>161</v>
      </c>
      <c r="B13" s="8" t="s">
        <v>162</v>
      </c>
      <c r="C13" s="10">
        <f t="shared" si="0"/>
        <v>738804</v>
      </c>
      <c r="D13" s="10">
        <f t="shared" si="1"/>
        <v>0</v>
      </c>
      <c r="E13" s="10">
        <f t="shared" si="2"/>
        <v>653858</v>
      </c>
      <c r="F13" s="3"/>
      <c r="G13" s="3"/>
      <c r="H13" s="3"/>
      <c r="I13" s="47">
        <v>738804</v>
      </c>
      <c r="J13" s="47"/>
      <c r="K13" s="47">
        <v>653858</v>
      </c>
    </row>
    <row r="14" spans="1:11" ht="12.75">
      <c r="A14" s="3" t="s">
        <v>261</v>
      </c>
      <c r="B14" s="8" t="s">
        <v>163</v>
      </c>
      <c r="C14" s="10">
        <f t="shared" si="0"/>
        <v>1018271</v>
      </c>
      <c r="D14" s="10">
        <f t="shared" si="1"/>
        <v>0</v>
      </c>
      <c r="E14" s="10">
        <f t="shared" si="2"/>
        <v>1225951</v>
      </c>
      <c r="F14" s="3"/>
      <c r="G14" s="3"/>
      <c r="H14" s="3"/>
      <c r="I14" s="47">
        <v>1018271</v>
      </c>
      <c r="J14" s="47"/>
      <c r="K14" s="47">
        <v>1225951</v>
      </c>
    </row>
    <row r="15" spans="1:11" ht="12.75">
      <c r="A15" s="3" t="s">
        <v>298</v>
      </c>
      <c r="B15" s="8" t="s">
        <v>299</v>
      </c>
      <c r="C15" s="10">
        <f t="shared" si="0"/>
        <v>1321904</v>
      </c>
      <c r="D15" s="10">
        <f t="shared" si="1"/>
        <v>0</v>
      </c>
      <c r="E15" s="10">
        <f t="shared" si="2"/>
        <v>1218163</v>
      </c>
      <c r="F15" s="3"/>
      <c r="G15" s="3"/>
      <c r="H15" s="3"/>
      <c r="I15" s="47">
        <v>1321904</v>
      </c>
      <c r="J15" s="47"/>
      <c r="K15" s="47">
        <v>1218163</v>
      </c>
    </row>
    <row r="16" spans="1:11" ht="12.75">
      <c r="A16" s="3" t="s">
        <v>219</v>
      </c>
      <c r="B16" s="8" t="s">
        <v>218</v>
      </c>
      <c r="C16" s="10">
        <f t="shared" si="0"/>
        <v>128</v>
      </c>
      <c r="D16" s="10">
        <f t="shared" si="1"/>
        <v>0</v>
      </c>
      <c r="E16" s="10">
        <f t="shared" si="2"/>
        <v>0</v>
      </c>
      <c r="F16" s="3"/>
      <c r="G16" s="3"/>
      <c r="H16" s="3"/>
      <c r="I16" s="47">
        <v>128</v>
      </c>
      <c r="J16" s="47"/>
      <c r="K16" s="47"/>
    </row>
    <row r="17" spans="1:11" ht="12.75">
      <c r="A17" s="7" t="s">
        <v>194</v>
      </c>
      <c r="B17" s="9"/>
      <c r="C17" s="100">
        <f>SUM(C10:C16)</f>
        <v>5058998</v>
      </c>
      <c r="D17" s="7">
        <f>SUM(D10:D16)</f>
        <v>0</v>
      </c>
      <c r="E17" s="7">
        <f>SUM(E10:E16)</f>
        <v>4887763</v>
      </c>
      <c r="F17" s="7"/>
      <c r="G17" s="7"/>
      <c r="H17" s="7"/>
      <c r="I17" s="7">
        <f>SUM(I10:I16)</f>
        <v>5058998</v>
      </c>
      <c r="J17" s="7">
        <f>SUM(J10:J16)</f>
        <v>0</v>
      </c>
      <c r="K17" s="7">
        <f>SUM(K10:K16)</f>
        <v>4887763</v>
      </c>
    </row>
    <row r="18" spans="1:11" ht="12.75">
      <c r="A18" s="3" t="s">
        <v>262</v>
      </c>
      <c r="B18" s="8" t="s">
        <v>164</v>
      </c>
      <c r="C18" s="10">
        <f aca="true" t="shared" si="3" ref="C18:C46">I18+F18</f>
        <v>-4048</v>
      </c>
      <c r="D18" s="10">
        <f aca="true" t="shared" si="4" ref="D18:D46">J18+G18</f>
        <v>0</v>
      </c>
      <c r="E18" s="10">
        <f aca="true" t="shared" si="5" ref="E18:E46">K18+H18</f>
        <v>-13824</v>
      </c>
      <c r="F18" s="3">
        <v>-77213</v>
      </c>
      <c r="G18" s="3"/>
      <c r="H18" s="3">
        <v>-83779</v>
      </c>
      <c r="I18" s="47">
        <v>73165</v>
      </c>
      <c r="J18" s="47"/>
      <c r="K18" s="47">
        <v>69955</v>
      </c>
    </row>
    <row r="19" spans="1:11" ht="12.75">
      <c r="A19" s="3" t="s">
        <v>165</v>
      </c>
      <c r="B19" s="8" t="s">
        <v>166</v>
      </c>
      <c r="C19" s="10">
        <f t="shared" si="3"/>
        <v>131718</v>
      </c>
      <c r="D19" s="10">
        <f t="shared" si="4"/>
        <v>0</v>
      </c>
      <c r="E19" s="10">
        <f t="shared" si="5"/>
        <v>118011</v>
      </c>
      <c r="F19" s="3"/>
      <c r="G19" s="3"/>
      <c r="H19" s="3"/>
      <c r="I19" s="47">
        <v>131718</v>
      </c>
      <c r="J19" s="47"/>
      <c r="K19" s="47">
        <v>118011</v>
      </c>
    </row>
    <row r="20" spans="1:11" ht="12.75">
      <c r="A20" s="3" t="s">
        <v>167</v>
      </c>
      <c r="B20" s="8" t="s">
        <v>168</v>
      </c>
      <c r="C20" s="10">
        <f t="shared" si="3"/>
        <v>977120</v>
      </c>
      <c r="D20" s="10">
        <f t="shared" si="4"/>
        <v>11000</v>
      </c>
      <c r="E20" s="10">
        <f t="shared" si="5"/>
        <v>929241</v>
      </c>
      <c r="F20" s="3">
        <v>10000</v>
      </c>
      <c r="G20" s="3">
        <v>11000</v>
      </c>
      <c r="H20" s="3">
        <v>11000</v>
      </c>
      <c r="I20" s="47">
        <v>967120</v>
      </c>
      <c r="J20" s="47"/>
      <c r="K20" s="47">
        <v>918241</v>
      </c>
    </row>
    <row r="21" spans="1:11" ht="12.75" customHeight="1" hidden="1">
      <c r="A21" s="3" t="s">
        <v>169</v>
      </c>
      <c r="B21" s="8" t="s">
        <v>153</v>
      </c>
      <c r="C21" s="10">
        <f t="shared" si="3"/>
        <v>0</v>
      </c>
      <c r="D21" s="10">
        <f t="shared" si="4"/>
        <v>0</v>
      </c>
      <c r="E21" s="10">
        <f t="shared" si="5"/>
        <v>0</v>
      </c>
      <c r="F21" s="3"/>
      <c r="G21" s="3"/>
      <c r="H21" s="3"/>
      <c r="I21" s="47"/>
      <c r="J21" s="47"/>
      <c r="K21" s="47"/>
    </row>
    <row r="22" spans="1:11" ht="12.75">
      <c r="A22" s="3" t="s">
        <v>217</v>
      </c>
      <c r="B22" s="8" t="s">
        <v>170</v>
      </c>
      <c r="C22" s="10">
        <f t="shared" si="3"/>
        <v>63987</v>
      </c>
      <c r="D22" s="10">
        <f t="shared" si="4"/>
        <v>0</v>
      </c>
      <c r="E22" s="10">
        <f t="shared" si="5"/>
        <v>66067</v>
      </c>
      <c r="F22" s="3"/>
      <c r="G22" s="3"/>
      <c r="H22" s="3"/>
      <c r="I22" s="47">
        <v>63987</v>
      </c>
      <c r="J22" s="47"/>
      <c r="K22" s="47">
        <v>66067</v>
      </c>
    </row>
    <row r="23" spans="1:11" ht="12.75">
      <c r="A23" s="3" t="s">
        <v>263</v>
      </c>
      <c r="B23" s="8" t="s">
        <v>171</v>
      </c>
      <c r="C23" s="10">
        <f t="shared" si="3"/>
        <v>2280</v>
      </c>
      <c r="D23" s="10">
        <f t="shared" si="4"/>
        <v>0</v>
      </c>
      <c r="E23" s="10">
        <f t="shared" si="5"/>
        <v>1470</v>
      </c>
      <c r="F23" s="3"/>
      <c r="G23" s="3"/>
      <c r="H23" s="3"/>
      <c r="I23" s="47">
        <v>2280</v>
      </c>
      <c r="J23" s="47"/>
      <c r="K23" s="47">
        <v>1470</v>
      </c>
    </row>
    <row r="24" spans="1:11" ht="12.75">
      <c r="A24" s="3" t="s">
        <v>264</v>
      </c>
      <c r="B24" s="8" t="s">
        <v>172</v>
      </c>
      <c r="C24" s="10">
        <f t="shared" si="3"/>
        <v>116754</v>
      </c>
      <c r="D24" s="10">
        <f t="shared" si="4"/>
        <v>0</v>
      </c>
      <c r="E24" s="10">
        <f t="shared" si="5"/>
        <v>131579</v>
      </c>
      <c r="F24" s="3"/>
      <c r="G24" s="3"/>
      <c r="H24" s="3"/>
      <c r="I24" s="47">
        <v>116754</v>
      </c>
      <c r="J24" s="47"/>
      <c r="K24" s="47">
        <v>131579</v>
      </c>
    </row>
    <row r="25" spans="1:11" ht="12.75">
      <c r="A25" s="3" t="s">
        <v>265</v>
      </c>
      <c r="B25" s="8" t="s">
        <v>173</v>
      </c>
      <c r="C25" s="10">
        <f t="shared" si="3"/>
        <v>166562</v>
      </c>
      <c r="D25" s="10">
        <f t="shared" si="4"/>
        <v>0</v>
      </c>
      <c r="E25" s="10">
        <f t="shared" si="5"/>
        <v>179683</v>
      </c>
      <c r="F25" s="3"/>
      <c r="G25" s="3"/>
      <c r="H25" s="3"/>
      <c r="I25" s="47">
        <v>166562</v>
      </c>
      <c r="J25" s="47"/>
      <c r="K25" s="47">
        <v>179683</v>
      </c>
    </row>
    <row r="26" spans="1:11" ht="12.75">
      <c r="A26" s="3" t="s">
        <v>174</v>
      </c>
      <c r="B26" s="8" t="s">
        <v>175</v>
      </c>
      <c r="C26" s="10">
        <f t="shared" si="3"/>
        <v>3709401</v>
      </c>
      <c r="D26" s="10">
        <f t="shared" si="4"/>
        <v>0</v>
      </c>
      <c r="E26" s="10">
        <f t="shared" si="5"/>
        <v>3061702</v>
      </c>
      <c r="F26" s="3"/>
      <c r="G26" s="3"/>
      <c r="H26" s="3"/>
      <c r="I26" s="47">
        <v>3709401</v>
      </c>
      <c r="J26" s="47"/>
      <c r="K26" s="47">
        <v>3061702</v>
      </c>
    </row>
    <row r="27" spans="1:11" ht="12.75">
      <c r="A27" s="3" t="s">
        <v>214</v>
      </c>
      <c r="B27" s="8" t="s">
        <v>176</v>
      </c>
      <c r="C27" s="10">
        <f t="shared" si="3"/>
        <v>554495</v>
      </c>
      <c r="D27" s="10">
        <f t="shared" si="4"/>
        <v>0</v>
      </c>
      <c r="E27" s="10">
        <f t="shared" si="5"/>
        <v>317822</v>
      </c>
      <c r="F27" s="3"/>
      <c r="G27" s="3"/>
      <c r="H27" s="3"/>
      <c r="I27" s="47">
        <v>554495</v>
      </c>
      <c r="J27" s="47"/>
      <c r="K27" s="47">
        <v>317822</v>
      </c>
    </row>
    <row r="28" spans="1:11" ht="12.75">
      <c r="A28" s="3" t="s">
        <v>177</v>
      </c>
      <c r="B28" s="8" t="s">
        <v>178</v>
      </c>
      <c r="C28" s="10">
        <f t="shared" si="3"/>
        <v>123046</v>
      </c>
      <c r="D28" s="10">
        <f t="shared" si="4"/>
        <v>0</v>
      </c>
      <c r="E28" s="10">
        <f t="shared" si="5"/>
        <v>130698</v>
      </c>
      <c r="F28" s="3"/>
      <c r="G28" s="3"/>
      <c r="H28" s="3"/>
      <c r="I28" s="47">
        <v>123046</v>
      </c>
      <c r="J28" s="47"/>
      <c r="K28" s="47">
        <v>130698</v>
      </c>
    </row>
    <row r="29" spans="1:11" ht="12.75">
      <c r="A29" s="3" t="s">
        <v>179</v>
      </c>
      <c r="B29" s="8" t="s">
        <v>180</v>
      </c>
      <c r="C29" s="10">
        <f t="shared" si="3"/>
        <v>2830</v>
      </c>
      <c r="D29" s="10">
        <f t="shared" si="4"/>
        <v>0</v>
      </c>
      <c r="E29" s="10">
        <f t="shared" si="5"/>
        <v>2630</v>
      </c>
      <c r="F29" s="3"/>
      <c r="G29" s="3"/>
      <c r="H29" s="3"/>
      <c r="I29" s="47">
        <v>2830</v>
      </c>
      <c r="J29" s="47"/>
      <c r="K29" s="47">
        <v>2630</v>
      </c>
    </row>
    <row r="30" spans="1:11" ht="12.75">
      <c r="A30" s="3" t="s">
        <v>258</v>
      </c>
      <c r="B30" s="8" t="s">
        <v>259</v>
      </c>
      <c r="C30" s="10">
        <f t="shared" si="3"/>
        <v>3895</v>
      </c>
      <c r="D30" s="10">
        <f t="shared" si="4"/>
        <v>0</v>
      </c>
      <c r="E30" s="10">
        <f t="shared" si="5"/>
        <v>5571</v>
      </c>
      <c r="F30" s="3"/>
      <c r="G30" s="3"/>
      <c r="H30" s="3"/>
      <c r="I30" s="47">
        <v>3895</v>
      </c>
      <c r="J30" s="47"/>
      <c r="K30" s="47">
        <v>5571</v>
      </c>
    </row>
    <row r="31" spans="1:11" ht="12.75">
      <c r="A31" s="3" t="s">
        <v>181</v>
      </c>
      <c r="B31" s="8" t="s">
        <v>154</v>
      </c>
      <c r="C31" s="10">
        <f t="shared" si="3"/>
        <v>9842</v>
      </c>
      <c r="D31" s="10">
        <f t="shared" si="4"/>
        <v>0</v>
      </c>
      <c r="E31" s="10">
        <f t="shared" si="5"/>
        <v>8259</v>
      </c>
      <c r="F31" s="3"/>
      <c r="G31" s="3"/>
      <c r="H31" s="3"/>
      <c r="I31" s="47">
        <v>9842</v>
      </c>
      <c r="J31" s="47"/>
      <c r="K31" s="47">
        <v>8259</v>
      </c>
    </row>
    <row r="32" spans="1:11" ht="12.75">
      <c r="A32" s="3" t="s">
        <v>266</v>
      </c>
      <c r="B32" s="8" t="s">
        <v>182</v>
      </c>
      <c r="C32" s="10">
        <f t="shared" si="3"/>
        <v>1276</v>
      </c>
      <c r="D32" s="10">
        <f t="shared" si="4"/>
        <v>0</v>
      </c>
      <c r="E32" s="10">
        <f t="shared" si="5"/>
        <v>13343</v>
      </c>
      <c r="F32" s="3"/>
      <c r="G32" s="3"/>
      <c r="H32" s="3"/>
      <c r="I32" s="47">
        <v>1276</v>
      </c>
      <c r="J32" s="47"/>
      <c r="K32" s="47">
        <v>13343</v>
      </c>
    </row>
    <row r="33" spans="1:11" ht="12.75">
      <c r="A33" s="3" t="s">
        <v>183</v>
      </c>
      <c r="B33" s="8" t="s">
        <v>151</v>
      </c>
      <c r="C33" s="10">
        <f t="shared" si="3"/>
        <v>30158</v>
      </c>
      <c r="D33" s="10">
        <f t="shared" si="4"/>
        <v>0</v>
      </c>
      <c r="E33" s="10">
        <f t="shared" si="5"/>
        <v>9687</v>
      </c>
      <c r="F33" s="3"/>
      <c r="G33" s="3"/>
      <c r="H33" s="3"/>
      <c r="I33" s="47">
        <v>30158</v>
      </c>
      <c r="J33" s="47"/>
      <c r="K33" s="47">
        <v>9687</v>
      </c>
    </row>
    <row r="34" spans="1:11" ht="12.75">
      <c r="A34" s="3" t="s">
        <v>89</v>
      </c>
      <c r="B34" s="8" t="s">
        <v>88</v>
      </c>
      <c r="C34" s="10">
        <f t="shared" si="3"/>
        <v>239860</v>
      </c>
      <c r="D34" s="10">
        <f t="shared" si="4"/>
        <v>0</v>
      </c>
      <c r="E34" s="10">
        <f t="shared" si="5"/>
        <v>265431</v>
      </c>
      <c r="F34" s="3"/>
      <c r="G34" s="3"/>
      <c r="H34" s="3"/>
      <c r="I34" s="47">
        <v>239860</v>
      </c>
      <c r="J34" s="47"/>
      <c r="K34" s="47">
        <v>265431</v>
      </c>
    </row>
    <row r="35" spans="1:11" ht="12.75" hidden="1">
      <c r="A35" s="3" t="s">
        <v>140</v>
      </c>
      <c r="B35" s="8" t="s">
        <v>139</v>
      </c>
      <c r="C35" s="10">
        <f t="shared" si="3"/>
        <v>0</v>
      </c>
      <c r="D35" s="10">
        <f t="shared" si="4"/>
        <v>0</v>
      </c>
      <c r="E35" s="10">
        <f t="shared" si="5"/>
        <v>0</v>
      </c>
      <c r="F35" s="3"/>
      <c r="G35" s="3"/>
      <c r="H35" s="3"/>
      <c r="I35" s="47"/>
      <c r="J35" s="47"/>
      <c r="K35" s="47"/>
    </row>
    <row r="36" spans="1:11" ht="12.75">
      <c r="A36" s="3" t="s">
        <v>221</v>
      </c>
      <c r="B36" s="8" t="s">
        <v>220</v>
      </c>
      <c r="C36" s="10">
        <f t="shared" si="3"/>
        <v>4488</v>
      </c>
      <c r="D36" s="10">
        <f t="shared" si="4"/>
        <v>0</v>
      </c>
      <c r="E36" s="10">
        <f t="shared" si="5"/>
        <v>1590</v>
      </c>
      <c r="F36" s="3"/>
      <c r="G36" s="3"/>
      <c r="H36" s="3"/>
      <c r="I36" s="47">
        <v>4488</v>
      </c>
      <c r="J36" s="47"/>
      <c r="K36" s="47">
        <v>1590</v>
      </c>
    </row>
    <row r="37" spans="1:11" ht="12.75">
      <c r="A37" s="3" t="s">
        <v>184</v>
      </c>
      <c r="B37" s="8" t="s">
        <v>155</v>
      </c>
      <c r="C37" s="10">
        <f t="shared" si="3"/>
        <v>12197</v>
      </c>
      <c r="D37" s="10">
        <f t="shared" si="4"/>
        <v>10149</v>
      </c>
      <c r="E37" s="10">
        <f t="shared" si="5"/>
        <v>222569</v>
      </c>
      <c r="F37" s="3">
        <v>558</v>
      </c>
      <c r="G37" s="3">
        <v>10149</v>
      </c>
      <c r="H37" s="3">
        <v>10169</v>
      </c>
      <c r="I37" s="47">
        <v>11639</v>
      </c>
      <c r="J37" s="47"/>
      <c r="K37" s="47">
        <v>212400</v>
      </c>
    </row>
    <row r="38" spans="1:11" ht="12.75">
      <c r="A38" s="3" t="s">
        <v>234</v>
      </c>
      <c r="B38" s="8" t="s">
        <v>185</v>
      </c>
      <c r="C38" s="10">
        <f t="shared" si="3"/>
        <v>-392388</v>
      </c>
      <c r="D38" s="10">
        <f t="shared" si="4"/>
        <v>0</v>
      </c>
      <c r="E38" s="10">
        <f t="shared" si="5"/>
        <v>-338456</v>
      </c>
      <c r="F38" s="3"/>
      <c r="G38" s="3"/>
      <c r="H38" s="3"/>
      <c r="I38" s="47">
        <v>-392388</v>
      </c>
      <c r="J38" s="47"/>
      <c r="K38" s="47">
        <v>-338456</v>
      </c>
    </row>
    <row r="39" spans="1:11" ht="12.75">
      <c r="A39" s="3" t="s">
        <v>237</v>
      </c>
      <c r="B39" s="8" t="s">
        <v>210</v>
      </c>
      <c r="C39" s="10">
        <f t="shared" si="3"/>
        <v>-80263</v>
      </c>
      <c r="D39" s="10">
        <f t="shared" si="4"/>
        <v>0</v>
      </c>
      <c r="E39" s="10">
        <f t="shared" si="5"/>
        <v>-58695</v>
      </c>
      <c r="F39" s="3"/>
      <c r="G39" s="3"/>
      <c r="H39" s="3"/>
      <c r="I39" s="47">
        <v>-80263</v>
      </c>
      <c r="J39" s="47"/>
      <c r="K39" s="47">
        <v>-58695</v>
      </c>
    </row>
    <row r="40" spans="1:11" ht="12.75">
      <c r="A40" s="3" t="s">
        <v>224</v>
      </c>
      <c r="B40" s="8" t="s">
        <v>228</v>
      </c>
      <c r="C40" s="10">
        <f t="shared" si="3"/>
        <v>65495</v>
      </c>
      <c r="D40" s="10">
        <f t="shared" si="4"/>
        <v>0</v>
      </c>
      <c r="E40" s="10">
        <f t="shared" si="5"/>
        <v>103269</v>
      </c>
      <c r="F40" s="3"/>
      <c r="G40" s="3"/>
      <c r="H40" s="3"/>
      <c r="I40" s="47">
        <v>65495</v>
      </c>
      <c r="J40" s="47"/>
      <c r="K40" s="47">
        <v>103269</v>
      </c>
    </row>
    <row r="41" spans="1:11" ht="12.75">
      <c r="A41" s="3" t="s">
        <v>235</v>
      </c>
      <c r="B41" s="8" t="s">
        <v>229</v>
      </c>
      <c r="C41" s="10">
        <f t="shared" si="3"/>
        <v>9033</v>
      </c>
      <c r="D41" s="10">
        <f t="shared" si="4"/>
        <v>0</v>
      </c>
      <c r="E41" s="10">
        <f t="shared" si="5"/>
        <v>5361</v>
      </c>
      <c r="F41" s="3"/>
      <c r="G41" s="3"/>
      <c r="H41" s="3"/>
      <c r="I41" s="47">
        <v>9033</v>
      </c>
      <c r="J41" s="47"/>
      <c r="K41" s="47">
        <v>5361</v>
      </c>
    </row>
    <row r="42" spans="1:19" ht="12.75">
      <c r="A42" s="3" t="s">
        <v>186</v>
      </c>
      <c r="B42" s="8" t="s">
        <v>230</v>
      </c>
      <c r="C42" s="10">
        <f t="shared" si="3"/>
        <v>426925</v>
      </c>
      <c r="D42" s="10">
        <f t="shared" si="4"/>
        <v>0</v>
      </c>
      <c r="E42" s="10">
        <f t="shared" si="5"/>
        <v>115783</v>
      </c>
      <c r="F42" s="3"/>
      <c r="G42" s="3"/>
      <c r="H42" s="3"/>
      <c r="I42" s="47">
        <v>426925</v>
      </c>
      <c r="J42" s="47"/>
      <c r="K42" s="47">
        <v>115783</v>
      </c>
      <c r="N42" s="4"/>
      <c r="O42" s="4"/>
      <c r="P42" s="4"/>
      <c r="Q42" s="4"/>
      <c r="R42" s="4"/>
      <c r="S42" s="4"/>
    </row>
    <row r="43" spans="1:19" ht="12.75">
      <c r="A43" s="3" t="s">
        <v>187</v>
      </c>
      <c r="B43" s="8" t="s">
        <v>156</v>
      </c>
      <c r="C43" s="10">
        <f t="shared" si="3"/>
        <v>1156016</v>
      </c>
      <c r="D43" s="10">
        <f t="shared" si="4"/>
        <v>0</v>
      </c>
      <c r="E43" s="10">
        <f t="shared" si="5"/>
        <v>980939</v>
      </c>
      <c r="F43" s="3">
        <v>1230</v>
      </c>
      <c r="G43" s="3"/>
      <c r="H43" s="3"/>
      <c r="I43" s="47">
        <v>1154786</v>
      </c>
      <c r="J43" s="47"/>
      <c r="K43" s="47">
        <v>980939</v>
      </c>
      <c r="N43" s="4"/>
      <c r="O43" s="4"/>
      <c r="P43" s="4"/>
      <c r="Q43" s="4"/>
      <c r="R43" s="4"/>
      <c r="S43" s="4"/>
    </row>
    <row r="44" spans="1:19" ht="12.75">
      <c r="A44" s="3" t="s">
        <v>106</v>
      </c>
      <c r="B44" s="8" t="s">
        <v>146</v>
      </c>
      <c r="C44" s="10">
        <f t="shared" si="3"/>
        <v>1200</v>
      </c>
      <c r="D44" s="10">
        <f t="shared" si="4"/>
        <v>2908</v>
      </c>
      <c r="E44" s="10">
        <f t="shared" si="5"/>
        <v>105908</v>
      </c>
      <c r="F44" s="3"/>
      <c r="G44" s="3">
        <v>2908</v>
      </c>
      <c r="H44" s="3">
        <v>2908</v>
      </c>
      <c r="I44" s="3">
        <v>1200</v>
      </c>
      <c r="J44" s="3"/>
      <c r="K44" s="3">
        <v>103000</v>
      </c>
      <c r="N44" s="4"/>
      <c r="O44" s="4"/>
      <c r="P44" s="4"/>
      <c r="Q44" s="4"/>
      <c r="R44" s="4"/>
      <c r="S44" s="4"/>
    </row>
    <row r="45" spans="1:19" ht="12.75" hidden="1">
      <c r="A45" s="3" t="s">
        <v>104</v>
      </c>
      <c r="B45" s="8" t="s">
        <v>102</v>
      </c>
      <c r="C45" s="10">
        <f t="shared" si="3"/>
        <v>0</v>
      </c>
      <c r="D45" s="10">
        <f t="shared" si="4"/>
        <v>0</v>
      </c>
      <c r="E45" s="10">
        <f t="shared" si="5"/>
        <v>0</v>
      </c>
      <c r="F45" s="3"/>
      <c r="G45" s="3"/>
      <c r="H45" s="3"/>
      <c r="I45" s="3"/>
      <c r="J45" s="3"/>
      <c r="K45" s="3"/>
      <c r="N45" s="4"/>
      <c r="O45" s="4"/>
      <c r="P45" s="4"/>
      <c r="Q45" s="4"/>
      <c r="R45" s="4"/>
      <c r="S45" s="4"/>
    </row>
    <row r="46" spans="1:19" ht="12.75" hidden="1">
      <c r="A46" s="3" t="s">
        <v>105</v>
      </c>
      <c r="B46" s="8" t="s">
        <v>103</v>
      </c>
      <c r="C46" s="10">
        <f t="shared" si="3"/>
        <v>0</v>
      </c>
      <c r="D46" s="10">
        <f t="shared" si="4"/>
        <v>0</v>
      </c>
      <c r="E46" s="10">
        <f t="shared" si="5"/>
        <v>0</v>
      </c>
      <c r="F46" s="3"/>
      <c r="G46" s="3"/>
      <c r="H46" s="3"/>
      <c r="I46" s="3"/>
      <c r="J46" s="3"/>
      <c r="K46" s="3"/>
      <c r="N46" s="4"/>
      <c r="O46" s="4"/>
      <c r="P46" s="4"/>
      <c r="Q46" s="4"/>
      <c r="R46" s="4"/>
      <c r="S46" s="4"/>
    </row>
    <row r="47" spans="1:19" ht="12.75">
      <c r="A47" s="7" t="s">
        <v>188</v>
      </c>
      <c r="B47" s="9"/>
      <c r="C47" s="100">
        <f>SUM(C18:C46)</f>
        <v>7331879</v>
      </c>
      <c r="D47" s="100">
        <f>SUM(D18:D46)</f>
        <v>24057</v>
      </c>
      <c r="E47" s="100">
        <f aca="true" t="shared" si="6" ref="E47:J47">SUM(E18:E46)</f>
        <v>6365638</v>
      </c>
      <c r="F47" s="100">
        <f t="shared" si="6"/>
        <v>-65425</v>
      </c>
      <c r="G47" s="100">
        <f>SUM(G18:G46)</f>
        <v>24057</v>
      </c>
      <c r="H47" s="100">
        <f t="shared" si="6"/>
        <v>-59702</v>
      </c>
      <c r="I47" s="100">
        <f t="shared" si="6"/>
        <v>7397304</v>
      </c>
      <c r="J47" s="100">
        <f t="shared" si="6"/>
        <v>0</v>
      </c>
      <c r="K47" s="100">
        <f>SUM(K18:K46)</f>
        <v>6425340</v>
      </c>
      <c r="N47" s="4"/>
      <c r="O47" s="4"/>
      <c r="P47" s="4"/>
      <c r="Q47" s="4"/>
      <c r="R47" s="4"/>
      <c r="S47" s="4"/>
    </row>
    <row r="48" spans="1:19" ht="12.75">
      <c r="A48" s="7" t="s">
        <v>189</v>
      </c>
      <c r="B48" s="9"/>
      <c r="C48" s="100">
        <f aca="true" t="shared" si="7" ref="C48:J48">C47+C17</f>
        <v>12390877</v>
      </c>
      <c r="D48" s="100">
        <f t="shared" si="7"/>
        <v>24057</v>
      </c>
      <c r="E48" s="100">
        <f t="shared" si="7"/>
        <v>11253401</v>
      </c>
      <c r="F48" s="100">
        <f t="shared" si="7"/>
        <v>-65425</v>
      </c>
      <c r="G48" s="100">
        <f t="shared" si="7"/>
        <v>24057</v>
      </c>
      <c r="H48" s="100">
        <f t="shared" si="7"/>
        <v>-59702</v>
      </c>
      <c r="I48" s="100">
        <f t="shared" si="7"/>
        <v>12456302</v>
      </c>
      <c r="J48" s="100">
        <f t="shared" si="7"/>
        <v>0</v>
      </c>
      <c r="K48" s="100">
        <f>K47+K17</f>
        <v>11313103</v>
      </c>
      <c r="N48" s="4"/>
      <c r="O48" s="4"/>
      <c r="P48" s="4"/>
      <c r="Q48" s="4"/>
      <c r="R48" s="4"/>
      <c r="S48" s="4"/>
    </row>
    <row r="49" spans="1:19" ht="12.75">
      <c r="A49" s="3" t="s">
        <v>270</v>
      </c>
      <c r="B49" s="8" t="s">
        <v>190</v>
      </c>
      <c r="C49" s="10">
        <f aca="true" t="shared" si="8" ref="C49:C61">I49+F49</f>
        <v>8221194</v>
      </c>
      <c r="D49" s="10">
        <f aca="true" t="shared" si="9" ref="D49:D61">J49+G49</f>
        <v>9404889</v>
      </c>
      <c r="E49" s="10">
        <f aca="true" t="shared" si="10" ref="E49:E61">K49+H49</f>
        <v>9404889</v>
      </c>
      <c r="F49" s="47">
        <v>8221194</v>
      </c>
      <c r="G49" s="47">
        <v>9404889</v>
      </c>
      <c r="H49" s="47">
        <v>9404889</v>
      </c>
      <c r="I49" s="3"/>
      <c r="J49" s="3"/>
      <c r="K49" s="3"/>
      <c r="N49" s="4"/>
      <c r="O49" s="4"/>
      <c r="P49" s="4"/>
      <c r="Q49" s="4"/>
      <c r="R49" s="4"/>
      <c r="S49" s="4"/>
    </row>
    <row r="50" spans="1:19" ht="12.75">
      <c r="A50" s="3" t="s">
        <v>271</v>
      </c>
      <c r="B50" s="8" t="s">
        <v>195</v>
      </c>
      <c r="C50" s="10">
        <f t="shared" si="8"/>
        <v>429400</v>
      </c>
      <c r="D50" s="10">
        <f t="shared" si="9"/>
        <v>194900</v>
      </c>
      <c r="E50" s="10">
        <f t="shared" si="10"/>
        <v>194900</v>
      </c>
      <c r="F50" s="3"/>
      <c r="G50" s="3"/>
      <c r="H50" s="3"/>
      <c r="I50" s="47">
        <v>429400</v>
      </c>
      <c r="J50" s="47">
        <v>194900</v>
      </c>
      <c r="K50" s="47">
        <v>194900</v>
      </c>
      <c r="N50" s="4"/>
      <c r="O50" s="4"/>
      <c r="P50" s="4"/>
      <c r="Q50" s="4"/>
      <c r="R50" s="4"/>
      <c r="S50" s="4"/>
    </row>
    <row r="51" spans="1:19" ht="12.75">
      <c r="A51" s="3" t="s">
        <v>212</v>
      </c>
      <c r="B51" s="8" t="s">
        <v>197</v>
      </c>
      <c r="C51" s="10">
        <f t="shared" si="8"/>
        <v>695200</v>
      </c>
      <c r="D51" s="10">
        <f t="shared" si="9"/>
        <v>748100</v>
      </c>
      <c r="E51" s="10">
        <f t="shared" si="10"/>
        <v>748100</v>
      </c>
      <c r="F51" s="3"/>
      <c r="G51" s="3"/>
      <c r="H51" s="3"/>
      <c r="I51" s="47">
        <v>695200</v>
      </c>
      <c r="J51" s="47">
        <v>748100</v>
      </c>
      <c r="K51" s="47">
        <v>748100</v>
      </c>
      <c r="N51" s="4"/>
      <c r="O51" s="4"/>
      <c r="P51" s="4"/>
      <c r="Q51" s="4"/>
      <c r="R51" s="4"/>
      <c r="S51" s="4"/>
    </row>
    <row r="52" spans="1:19" ht="12.75">
      <c r="A52" s="3" t="s">
        <v>232</v>
      </c>
      <c r="B52" s="8" t="s">
        <v>233</v>
      </c>
      <c r="C52" s="10">
        <f t="shared" si="8"/>
        <v>11121</v>
      </c>
      <c r="D52" s="10">
        <f t="shared" si="9"/>
        <v>10317</v>
      </c>
      <c r="E52" s="10">
        <f t="shared" si="10"/>
        <v>10317</v>
      </c>
      <c r="F52" s="3">
        <v>11121</v>
      </c>
      <c r="G52" s="3">
        <v>10317</v>
      </c>
      <c r="H52" s="3">
        <v>10317</v>
      </c>
      <c r="I52" s="47"/>
      <c r="J52" s="47"/>
      <c r="K52" s="47"/>
      <c r="N52" s="4"/>
      <c r="O52" s="4"/>
      <c r="P52" s="4"/>
      <c r="Q52" s="4"/>
      <c r="R52" s="4"/>
      <c r="S52" s="4"/>
    </row>
    <row r="53" spans="1:19" ht="12.75">
      <c r="A53" s="3" t="s">
        <v>232</v>
      </c>
      <c r="B53" s="8" t="s">
        <v>279</v>
      </c>
      <c r="C53" s="10">
        <f t="shared" si="8"/>
        <v>239943</v>
      </c>
      <c r="D53" s="10">
        <f t="shared" si="9"/>
        <v>300494</v>
      </c>
      <c r="E53" s="10">
        <f t="shared" si="10"/>
        <v>300494</v>
      </c>
      <c r="F53" s="3">
        <v>239943</v>
      </c>
      <c r="G53" s="3">
        <v>300494</v>
      </c>
      <c r="H53" s="3">
        <v>300494</v>
      </c>
      <c r="I53" s="47"/>
      <c r="J53" s="47"/>
      <c r="K53" s="47"/>
      <c r="N53" s="4"/>
      <c r="O53" s="4"/>
      <c r="P53" s="4"/>
      <c r="Q53" s="4"/>
      <c r="R53" s="4"/>
      <c r="S53" s="4"/>
    </row>
    <row r="54" spans="1:19" ht="12.75" customHeight="1">
      <c r="A54" s="3" t="s">
        <v>267</v>
      </c>
      <c r="B54" s="8" t="s">
        <v>211</v>
      </c>
      <c r="C54" s="10">
        <f t="shared" si="8"/>
        <v>-144397</v>
      </c>
      <c r="D54" s="10">
        <f t="shared" si="9"/>
        <v>-7290</v>
      </c>
      <c r="E54" s="10">
        <f t="shared" si="10"/>
        <v>-7290</v>
      </c>
      <c r="F54" s="3"/>
      <c r="G54" s="3">
        <v>-7290</v>
      </c>
      <c r="H54" s="3">
        <v>-7290</v>
      </c>
      <c r="I54" s="47">
        <v>-144397</v>
      </c>
      <c r="J54" s="47"/>
      <c r="K54" s="47"/>
      <c r="N54" s="4"/>
      <c r="O54" s="4"/>
      <c r="P54" s="4"/>
      <c r="Q54" s="4"/>
      <c r="R54" s="4"/>
      <c r="S54" s="4"/>
    </row>
    <row r="55" spans="1:19" ht="12.75" hidden="1">
      <c r="A55" s="3" t="s">
        <v>191</v>
      </c>
      <c r="B55" s="8" t="s">
        <v>192</v>
      </c>
      <c r="C55" s="10">
        <f>I55+F55</f>
        <v>0</v>
      </c>
      <c r="D55" s="10">
        <f t="shared" si="9"/>
        <v>0</v>
      </c>
      <c r="E55" s="10">
        <f>K55+H55</f>
        <v>0</v>
      </c>
      <c r="F55" s="3"/>
      <c r="G55" s="3"/>
      <c r="H55" s="3"/>
      <c r="I55" s="47"/>
      <c r="J55" s="47"/>
      <c r="K55" s="47"/>
      <c r="N55" s="4"/>
      <c r="O55" s="4"/>
      <c r="P55" s="4"/>
      <c r="Q55" s="4"/>
      <c r="R55" s="4"/>
      <c r="S55" s="4"/>
    </row>
    <row r="56" spans="1:19" ht="12.75">
      <c r="A56" s="3" t="s">
        <v>223</v>
      </c>
      <c r="B56" s="8" t="s">
        <v>152</v>
      </c>
      <c r="C56" s="10">
        <f t="shared" si="8"/>
        <v>650384</v>
      </c>
      <c r="D56" s="10">
        <f>J56+G56</f>
        <v>541296</v>
      </c>
      <c r="E56" s="10">
        <f>K56+H56</f>
        <v>1604636</v>
      </c>
      <c r="F56" s="3">
        <v>381903</v>
      </c>
      <c r="G56" s="3">
        <v>541296</v>
      </c>
      <c r="H56" s="3">
        <v>541791</v>
      </c>
      <c r="I56" s="47">
        <v>268481</v>
      </c>
      <c r="J56" s="47"/>
      <c r="K56" s="47">
        <v>1062845</v>
      </c>
      <c r="N56" s="4"/>
      <c r="O56" s="4"/>
      <c r="P56" s="4"/>
      <c r="Q56" s="4"/>
      <c r="R56" s="4"/>
      <c r="S56" s="4"/>
    </row>
    <row r="57" spans="1:19" ht="12.75">
      <c r="A57" s="3" t="s">
        <v>236</v>
      </c>
      <c r="B57" s="8" t="s">
        <v>222</v>
      </c>
      <c r="C57" s="10">
        <f t="shared" si="8"/>
        <v>-1142361</v>
      </c>
      <c r="D57" s="10">
        <f t="shared" si="9"/>
        <v>0</v>
      </c>
      <c r="E57" s="10">
        <f t="shared" si="10"/>
        <v>-960836</v>
      </c>
      <c r="F57" s="3"/>
      <c r="G57" s="3"/>
      <c r="H57" s="3"/>
      <c r="I57" s="47">
        <v>-1142361</v>
      </c>
      <c r="J57" s="47"/>
      <c r="K57" s="47">
        <v>-960836</v>
      </c>
      <c r="N57" s="4"/>
      <c r="O57" s="4"/>
      <c r="P57" s="4"/>
      <c r="Q57" s="4"/>
      <c r="R57" s="4"/>
      <c r="S57" s="4"/>
    </row>
    <row r="58" spans="1:19" ht="12.75">
      <c r="A58" s="3" t="s">
        <v>196</v>
      </c>
      <c r="B58" s="8" t="s">
        <v>193</v>
      </c>
      <c r="C58" s="10">
        <f t="shared" si="8"/>
        <v>14761</v>
      </c>
      <c r="D58" s="10">
        <f t="shared" si="9"/>
        <v>15213</v>
      </c>
      <c r="E58" s="10">
        <f t="shared" si="10"/>
        <v>15213</v>
      </c>
      <c r="F58" s="3">
        <v>14761</v>
      </c>
      <c r="G58" s="3">
        <v>15213</v>
      </c>
      <c r="H58" s="3">
        <v>15213</v>
      </c>
      <c r="I58" s="47"/>
      <c r="J58" s="47"/>
      <c r="K58" s="47"/>
      <c r="N58" s="4"/>
      <c r="O58" s="4"/>
      <c r="P58" s="4"/>
      <c r="Q58" s="4"/>
      <c r="R58" s="4"/>
      <c r="S58" s="4"/>
    </row>
    <row r="59" spans="1:19" ht="12.75">
      <c r="A59" s="18" t="s">
        <v>225</v>
      </c>
      <c r="B59" s="8" t="s">
        <v>147</v>
      </c>
      <c r="C59" s="10">
        <f t="shared" si="8"/>
        <v>2784</v>
      </c>
      <c r="D59" s="10">
        <f t="shared" si="9"/>
        <v>0</v>
      </c>
      <c r="E59" s="10">
        <f t="shared" si="10"/>
        <v>321972</v>
      </c>
      <c r="F59" s="3"/>
      <c r="G59" s="3"/>
      <c r="H59" s="3"/>
      <c r="I59" s="47">
        <v>2784</v>
      </c>
      <c r="J59" s="47"/>
      <c r="K59" s="47">
        <v>321972</v>
      </c>
      <c r="N59" s="4"/>
      <c r="O59" s="4"/>
      <c r="P59" s="4"/>
      <c r="Q59" s="4"/>
      <c r="R59" s="4"/>
      <c r="S59" s="4"/>
    </row>
    <row r="60" spans="1:19" ht="12.75">
      <c r="A60" s="18" t="s">
        <v>226</v>
      </c>
      <c r="B60" s="8" t="s">
        <v>148</v>
      </c>
      <c r="C60" s="10">
        <f t="shared" si="8"/>
        <v>-116160</v>
      </c>
      <c r="D60" s="10">
        <f t="shared" si="9"/>
        <v>0</v>
      </c>
      <c r="E60" s="10">
        <f t="shared" si="10"/>
        <v>-1091244</v>
      </c>
      <c r="F60" s="3"/>
      <c r="G60" s="3"/>
      <c r="H60" s="3"/>
      <c r="I60" s="47">
        <v>-116160</v>
      </c>
      <c r="J60" s="47"/>
      <c r="K60" s="47">
        <v>-1091244</v>
      </c>
      <c r="N60" s="4"/>
      <c r="O60" s="4"/>
      <c r="P60" s="4"/>
      <c r="Q60" s="4"/>
      <c r="R60" s="4"/>
      <c r="S60" s="4"/>
    </row>
    <row r="61" spans="1:19" ht="12.75">
      <c r="A61" s="3" t="s">
        <v>227</v>
      </c>
      <c r="B61" s="8" t="s">
        <v>231</v>
      </c>
      <c r="C61" s="10">
        <f t="shared" si="8"/>
        <v>0</v>
      </c>
      <c r="D61" s="10">
        <f t="shared" si="9"/>
        <v>1417315</v>
      </c>
      <c r="E61" s="10">
        <f t="shared" si="10"/>
        <v>1417315</v>
      </c>
      <c r="F61" s="3"/>
      <c r="G61" s="3"/>
      <c r="H61" s="3"/>
      <c r="I61" s="47"/>
      <c r="J61" s="3">
        <v>1417315</v>
      </c>
      <c r="K61" s="47">
        <v>1417315</v>
      </c>
      <c r="N61" s="4"/>
      <c r="O61" s="4"/>
      <c r="P61" s="4"/>
      <c r="Q61" s="4"/>
      <c r="R61" s="4"/>
      <c r="S61" s="4"/>
    </row>
    <row r="62" spans="1:19" ht="12.75">
      <c r="A62" s="7" t="s">
        <v>365</v>
      </c>
      <c r="B62" s="9"/>
      <c r="C62" s="100">
        <f aca="true" t="shared" si="11" ref="C62:K62">SUM(C49:C61)</f>
        <v>8861869</v>
      </c>
      <c r="D62" s="100">
        <f t="shared" si="11"/>
        <v>12625234</v>
      </c>
      <c r="E62" s="100">
        <f t="shared" si="11"/>
        <v>11958466</v>
      </c>
      <c r="F62" s="100">
        <f t="shared" si="11"/>
        <v>8868922</v>
      </c>
      <c r="G62" s="100">
        <f t="shared" si="11"/>
        <v>10264919</v>
      </c>
      <c r="H62" s="100">
        <f t="shared" si="11"/>
        <v>10265414</v>
      </c>
      <c r="I62" s="100">
        <f t="shared" si="11"/>
        <v>-7053</v>
      </c>
      <c r="J62" s="100">
        <f t="shared" si="11"/>
        <v>2360315</v>
      </c>
      <c r="K62" s="100">
        <f t="shared" si="11"/>
        <v>1693052</v>
      </c>
      <c r="N62" s="4"/>
      <c r="O62" s="4"/>
      <c r="P62" s="4"/>
      <c r="Q62" s="4"/>
      <c r="R62" s="4"/>
      <c r="S62" s="4"/>
    </row>
    <row r="63" spans="1:19" ht="12.75">
      <c r="A63" s="3" t="s">
        <v>553</v>
      </c>
      <c r="B63" s="8" t="s">
        <v>552</v>
      </c>
      <c r="C63" s="10">
        <f aca="true" t="shared" si="12" ref="C63:C79">I63+F63</f>
        <v>0</v>
      </c>
      <c r="D63" s="10">
        <f aca="true" t="shared" si="13" ref="D63:D79">J63+G63</f>
        <v>0</v>
      </c>
      <c r="E63" s="10">
        <f aca="true" t="shared" si="14" ref="E63:E79">K63+H63</f>
        <v>-50</v>
      </c>
      <c r="F63" s="3"/>
      <c r="G63" s="3"/>
      <c r="H63" s="3"/>
      <c r="I63" s="47"/>
      <c r="J63" s="3"/>
      <c r="K63" s="47">
        <v>-50</v>
      </c>
      <c r="N63" s="4"/>
      <c r="O63" s="4"/>
      <c r="P63" s="4"/>
      <c r="Q63" s="4"/>
      <c r="R63" s="4"/>
      <c r="S63" s="4"/>
    </row>
    <row r="64" spans="1:19" ht="12.75">
      <c r="A64" s="3" t="s">
        <v>379</v>
      </c>
      <c r="B64" s="8" t="s">
        <v>378</v>
      </c>
      <c r="C64" s="10">
        <f t="shared" si="12"/>
        <v>-52880</v>
      </c>
      <c r="D64" s="10">
        <f t="shared" si="13"/>
        <v>0</v>
      </c>
      <c r="E64" s="10">
        <f t="shared" si="14"/>
        <v>-24406</v>
      </c>
      <c r="F64" s="3"/>
      <c r="G64" s="3"/>
      <c r="H64" s="3"/>
      <c r="I64" s="47">
        <v>-52880</v>
      </c>
      <c r="J64" s="3"/>
      <c r="K64" s="47">
        <v>-24406</v>
      </c>
      <c r="N64" s="4"/>
      <c r="O64" s="4"/>
      <c r="P64" s="4"/>
      <c r="Q64" s="4"/>
      <c r="R64" s="4"/>
      <c r="S64" s="4"/>
    </row>
    <row r="65" spans="1:19" ht="12.75">
      <c r="A65" s="3" t="s">
        <v>138</v>
      </c>
      <c r="B65" s="8" t="s">
        <v>137</v>
      </c>
      <c r="C65" s="10">
        <f t="shared" si="12"/>
        <v>50000</v>
      </c>
      <c r="D65" s="10">
        <f t="shared" si="13"/>
        <v>0</v>
      </c>
      <c r="E65" s="10">
        <f t="shared" si="14"/>
        <v>24406</v>
      </c>
      <c r="F65" s="3"/>
      <c r="G65" s="3"/>
      <c r="H65" s="3"/>
      <c r="I65" s="47">
        <v>50000</v>
      </c>
      <c r="J65" s="3"/>
      <c r="K65" s="47">
        <v>24406</v>
      </c>
      <c r="N65" s="4"/>
      <c r="O65" s="4"/>
      <c r="P65" s="4"/>
      <c r="Q65" s="4"/>
      <c r="R65" s="4"/>
      <c r="S65" s="4"/>
    </row>
    <row r="66" spans="1:19" ht="12.75">
      <c r="A66" s="3" t="s">
        <v>141</v>
      </c>
      <c r="B66" s="8" t="s">
        <v>345</v>
      </c>
      <c r="C66" s="10">
        <f t="shared" si="12"/>
        <v>-392605</v>
      </c>
      <c r="D66" s="10">
        <f t="shared" si="13"/>
        <v>0</v>
      </c>
      <c r="E66" s="10">
        <f t="shared" si="14"/>
        <v>-2168233</v>
      </c>
      <c r="F66" s="3"/>
      <c r="G66" s="3"/>
      <c r="H66" s="3"/>
      <c r="I66" s="47">
        <v>-392605</v>
      </c>
      <c r="J66" s="47"/>
      <c r="K66" s="47">
        <v>-2168233</v>
      </c>
      <c r="N66" s="4"/>
      <c r="O66" s="4"/>
      <c r="P66" s="4"/>
      <c r="Q66" s="4"/>
      <c r="R66" s="4"/>
      <c r="S66" s="4"/>
    </row>
    <row r="67" spans="1:19" ht="12.75">
      <c r="A67" s="3" t="s">
        <v>463</v>
      </c>
      <c r="B67" s="8" t="s">
        <v>464</v>
      </c>
      <c r="C67" s="10">
        <f t="shared" si="12"/>
        <v>0</v>
      </c>
      <c r="D67" s="10">
        <f t="shared" si="13"/>
        <v>0</v>
      </c>
      <c r="E67" s="10">
        <f t="shared" si="14"/>
        <v>-700000</v>
      </c>
      <c r="F67" s="3"/>
      <c r="G67" s="3"/>
      <c r="H67" s="3"/>
      <c r="I67" s="47"/>
      <c r="J67" s="3"/>
      <c r="K67" s="47">
        <v>-700000</v>
      </c>
      <c r="N67" s="4"/>
      <c r="O67" s="4"/>
      <c r="P67" s="4"/>
      <c r="Q67" s="4"/>
      <c r="R67" s="4"/>
      <c r="S67" s="4"/>
    </row>
    <row r="68" spans="1:19" ht="12.75">
      <c r="A68" s="3" t="s">
        <v>500</v>
      </c>
      <c r="B68" s="8" t="s">
        <v>295</v>
      </c>
      <c r="C68" s="10">
        <f t="shared" si="12"/>
        <v>488442</v>
      </c>
      <c r="D68" s="10">
        <f t="shared" si="13"/>
        <v>0</v>
      </c>
      <c r="E68" s="10">
        <f t="shared" si="14"/>
        <v>0</v>
      </c>
      <c r="F68" s="3"/>
      <c r="G68" s="3"/>
      <c r="H68" s="3"/>
      <c r="I68" s="47">
        <v>488442</v>
      </c>
      <c r="J68" s="47"/>
      <c r="K68" s="47"/>
      <c r="N68" s="4"/>
      <c r="O68" s="4"/>
      <c r="P68" s="4"/>
      <c r="Q68" s="4"/>
      <c r="R68" s="4"/>
      <c r="S68" s="4"/>
    </row>
    <row r="69" spans="1:19" ht="12.75">
      <c r="A69" s="3" t="s">
        <v>353</v>
      </c>
      <c r="B69" s="8" t="s">
        <v>297</v>
      </c>
      <c r="C69" s="10">
        <f t="shared" si="12"/>
        <v>-370368</v>
      </c>
      <c r="D69" s="10">
        <f t="shared" si="13"/>
        <v>0</v>
      </c>
      <c r="E69" s="10">
        <f t="shared" si="14"/>
        <v>-555552</v>
      </c>
      <c r="F69" s="3"/>
      <c r="G69" s="3"/>
      <c r="H69" s="3"/>
      <c r="I69" s="47">
        <v>-370368</v>
      </c>
      <c r="J69" s="47"/>
      <c r="K69" s="47">
        <v>-555552</v>
      </c>
      <c r="N69" s="4"/>
      <c r="O69" s="4"/>
      <c r="P69" s="4"/>
      <c r="Q69" s="4"/>
      <c r="R69" s="4"/>
      <c r="S69" s="4"/>
    </row>
    <row r="70" spans="1:19" ht="12.75" hidden="1">
      <c r="A70" s="3" t="s">
        <v>348</v>
      </c>
      <c r="B70" s="8" t="s">
        <v>346</v>
      </c>
      <c r="C70" s="10">
        <f t="shared" si="12"/>
        <v>0</v>
      </c>
      <c r="D70" s="10">
        <f t="shared" si="13"/>
        <v>0</v>
      </c>
      <c r="E70" s="10">
        <f t="shared" si="14"/>
        <v>0</v>
      </c>
      <c r="F70" s="3"/>
      <c r="G70" s="3"/>
      <c r="H70" s="3"/>
      <c r="I70" s="47"/>
      <c r="J70" s="47"/>
      <c r="K70" s="47"/>
      <c r="N70" s="4"/>
      <c r="O70" s="4"/>
      <c r="P70" s="4"/>
      <c r="Q70" s="4"/>
      <c r="R70" s="4"/>
      <c r="S70" s="4"/>
    </row>
    <row r="71" spans="1:19" ht="12.75" hidden="1">
      <c r="A71" s="3" t="s">
        <v>87</v>
      </c>
      <c r="B71" s="8" t="s">
        <v>347</v>
      </c>
      <c r="C71" s="10">
        <f t="shared" si="12"/>
        <v>0</v>
      </c>
      <c r="D71" s="10">
        <f t="shared" si="13"/>
        <v>0</v>
      </c>
      <c r="E71" s="10">
        <f t="shared" si="14"/>
        <v>0</v>
      </c>
      <c r="F71" s="3"/>
      <c r="G71" s="3"/>
      <c r="H71" s="3"/>
      <c r="I71" s="47"/>
      <c r="J71" s="47"/>
      <c r="K71" s="47"/>
      <c r="N71" s="4"/>
      <c r="O71" s="4"/>
      <c r="P71" s="4"/>
      <c r="Q71" s="4"/>
      <c r="R71" s="4"/>
      <c r="S71" s="4"/>
    </row>
    <row r="72" spans="1:19" ht="12.75">
      <c r="A72" s="3" t="s">
        <v>108</v>
      </c>
      <c r="B72" s="8" t="s">
        <v>107</v>
      </c>
      <c r="C72" s="10">
        <f t="shared" si="12"/>
        <v>264870</v>
      </c>
      <c r="D72" s="10">
        <f t="shared" si="13"/>
        <v>0</v>
      </c>
      <c r="E72" s="10">
        <f t="shared" si="14"/>
        <v>3207640</v>
      </c>
      <c r="F72" s="3"/>
      <c r="G72" s="3"/>
      <c r="H72" s="3"/>
      <c r="I72" s="47">
        <v>264870</v>
      </c>
      <c r="J72" s="47"/>
      <c r="K72" s="47">
        <v>3207640</v>
      </c>
      <c r="N72" s="4"/>
      <c r="O72" s="4"/>
      <c r="P72" s="4"/>
      <c r="Q72" s="4"/>
      <c r="R72" s="4"/>
      <c r="S72" s="4"/>
    </row>
    <row r="73" spans="1:19" ht="12.75">
      <c r="A73" s="3" t="s">
        <v>110</v>
      </c>
      <c r="B73" s="8" t="s">
        <v>109</v>
      </c>
      <c r="C73" s="10">
        <f t="shared" si="12"/>
        <v>-662741</v>
      </c>
      <c r="D73" s="10">
        <f t="shared" si="13"/>
        <v>0</v>
      </c>
      <c r="E73" s="10">
        <f t="shared" si="14"/>
        <v>-1249468</v>
      </c>
      <c r="F73" s="3"/>
      <c r="G73" s="3"/>
      <c r="H73" s="3"/>
      <c r="I73" s="47">
        <v>-662741</v>
      </c>
      <c r="J73" s="47"/>
      <c r="K73" s="47">
        <v>-1249468</v>
      </c>
      <c r="N73" s="4"/>
      <c r="O73" s="4"/>
      <c r="P73" s="4"/>
      <c r="Q73" s="4"/>
      <c r="R73" s="4"/>
      <c r="S73" s="4"/>
    </row>
    <row r="74" spans="1:19" ht="12.75">
      <c r="A74" s="3" t="s">
        <v>50</v>
      </c>
      <c r="B74" s="8" t="s">
        <v>51</v>
      </c>
      <c r="C74" s="10">
        <f t="shared" si="12"/>
        <v>-191346</v>
      </c>
      <c r="D74" s="10">
        <f t="shared" si="13"/>
        <v>0</v>
      </c>
      <c r="E74" s="10">
        <f t="shared" si="14"/>
        <v>1182156</v>
      </c>
      <c r="F74" s="3"/>
      <c r="G74" s="3"/>
      <c r="H74" s="3"/>
      <c r="I74" s="47">
        <v>-191346</v>
      </c>
      <c r="J74" s="47"/>
      <c r="K74" s="47">
        <v>1182156</v>
      </c>
      <c r="N74" s="4"/>
      <c r="O74" s="4"/>
      <c r="P74" s="4"/>
      <c r="Q74" s="4"/>
      <c r="R74" s="4"/>
      <c r="S74" s="4"/>
    </row>
    <row r="75" spans="1:19" ht="12.75" hidden="1">
      <c r="A75" s="3" t="s">
        <v>253</v>
      </c>
      <c r="B75" s="8" t="s">
        <v>254</v>
      </c>
      <c r="C75" s="10">
        <f t="shared" si="12"/>
        <v>0</v>
      </c>
      <c r="D75" s="10">
        <f t="shared" si="13"/>
        <v>0</v>
      </c>
      <c r="E75" s="10">
        <f t="shared" si="14"/>
        <v>0</v>
      </c>
      <c r="F75" s="3"/>
      <c r="G75" s="3"/>
      <c r="H75" s="3"/>
      <c r="I75" s="47"/>
      <c r="J75" s="47"/>
      <c r="K75" s="47"/>
      <c r="N75" s="4"/>
      <c r="O75" s="4"/>
      <c r="P75" s="4"/>
      <c r="Q75" s="4"/>
      <c r="R75" s="4"/>
      <c r="S75" s="4"/>
    </row>
    <row r="76" spans="1:19" ht="12.75">
      <c r="A76" s="3" t="s">
        <v>371</v>
      </c>
      <c r="B76" s="8" t="s">
        <v>149</v>
      </c>
      <c r="C76" s="10">
        <f t="shared" si="12"/>
        <v>791752</v>
      </c>
      <c r="D76" s="10">
        <f t="shared" si="13"/>
        <v>74470</v>
      </c>
      <c r="E76" s="10">
        <f t="shared" si="14"/>
        <v>769670</v>
      </c>
      <c r="F76" s="47">
        <v>561494</v>
      </c>
      <c r="G76" s="47">
        <v>74470</v>
      </c>
      <c r="H76" s="47">
        <v>74470</v>
      </c>
      <c r="I76" s="47">
        <v>230258</v>
      </c>
      <c r="J76" s="47"/>
      <c r="K76" s="47">
        <v>695200</v>
      </c>
      <c r="N76" s="4"/>
      <c r="O76" s="4"/>
      <c r="P76" s="4"/>
      <c r="Q76" s="4"/>
      <c r="R76" s="4"/>
      <c r="S76" s="4"/>
    </row>
    <row r="77" spans="1:19" ht="12.75" hidden="1">
      <c r="A77" s="3" t="s">
        <v>364</v>
      </c>
      <c r="B77" s="8" t="s">
        <v>363</v>
      </c>
      <c r="C77" s="10">
        <f t="shared" si="12"/>
        <v>0</v>
      </c>
      <c r="D77" s="10">
        <f t="shared" si="13"/>
        <v>0</v>
      </c>
      <c r="E77" s="10">
        <f t="shared" si="14"/>
        <v>0</v>
      </c>
      <c r="F77" s="47"/>
      <c r="G77" s="3"/>
      <c r="H77" s="47"/>
      <c r="I77" s="47"/>
      <c r="J77" s="3"/>
      <c r="K77" s="47"/>
      <c r="N77" s="4"/>
      <c r="O77" s="4"/>
      <c r="P77" s="4"/>
      <c r="Q77" s="4"/>
      <c r="R77" s="4"/>
      <c r="S77" s="4"/>
    </row>
    <row r="78" spans="1:19" ht="12.75">
      <c r="A78" s="3" t="s">
        <v>268</v>
      </c>
      <c r="B78" s="8" t="s">
        <v>150</v>
      </c>
      <c r="C78" s="10">
        <f t="shared" si="12"/>
        <v>-769670</v>
      </c>
      <c r="D78" s="10">
        <f t="shared" si="13"/>
        <v>0</v>
      </c>
      <c r="E78" s="10">
        <f t="shared" si="14"/>
        <v>-1085401</v>
      </c>
      <c r="F78" s="47">
        <v>-74470</v>
      </c>
      <c r="G78" s="3"/>
      <c r="H78" s="47">
        <v>-487615</v>
      </c>
      <c r="I78" s="47">
        <v>-695200</v>
      </c>
      <c r="J78" s="3"/>
      <c r="K78" s="47">
        <v>-597786</v>
      </c>
      <c r="N78" s="4"/>
      <c r="O78" s="4"/>
      <c r="P78" s="4"/>
      <c r="Q78" s="4"/>
      <c r="R78" s="4"/>
      <c r="S78" s="4"/>
    </row>
    <row r="79" spans="1:19" ht="12.75">
      <c r="A79" s="3" t="s">
        <v>296</v>
      </c>
      <c r="B79" s="8" t="s">
        <v>280</v>
      </c>
      <c r="C79" s="10">
        <f t="shared" si="12"/>
        <v>0</v>
      </c>
      <c r="D79" s="10">
        <f t="shared" si="13"/>
        <v>683043</v>
      </c>
      <c r="E79" s="10">
        <f t="shared" si="14"/>
        <v>-3</v>
      </c>
      <c r="F79" s="47">
        <v>-467438</v>
      </c>
      <c r="G79" s="19">
        <v>683043</v>
      </c>
      <c r="H79" s="47">
        <v>649385</v>
      </c>
      <c r="I79" s="47">
        <v>467438</v>
      </c>
      <c r="J79" s="3"/>
      <c r="K79" s="47">
        <v>-649388</v>
      </c>
      <c r="N79" s="4"/>
      <c r="O79" s="4"/>
      <c r="P79" s="4"/>
      <c r="Q79" s="4"/>
      <c r="R79" s="4"/>
      <c r="S79" s="4"/>
    </row>
    <row r="80" spans="1:19" ht="12.75">
      <c r="A80" s="7" t="s">
        <v>366</v>
      </c>
      <c r="B80" s="32"/>
      <c r="C80" s="168">
        <f aca="true" t="shared" si="15" ref="C80:K80">SUM(C63:C79)</f>
        <v>-844546</v>
      </c>
      <c r="D80" s="168">
        <f t="shared" si="15"/>
        <v>757513</v>
      </c>
      <c r="E80" s="168">
        <f t="shared" si="15"/>
        <v>-599241</v>
      </c>
      <c r="F80" s="168">
        <f t="shared" si="15"/>
        <v>19586</v>
      </c>
      <c r="G80" s="168">
        <f t="shared" si="15"/>
        <v>757513</v>
      </c>
      <c r="H80" s="168">
        <f t="shared" si="15"/>
        <v>236240</v>
      </c>
      <c r="I80" s="168">
        <f t="shared" si="15"/>
        <v>-864132</v>
      </c>
      <c r="J80" s="168">
        <f t="shared" si="15"/>
        <v>0</v>
      </c>
      <c r="K80" s="168">
        <f t="shared" si="15"/>
        <v>-835481</v>
      </c>
      <c r="N80" s="4"/>
      <c r="O80" s="4"/>
      <c r="P80" s="4"/>
      <c r="Q80" s="4"/>
      <c r="R80" s="4"/>
      <c r="S80" s="4"/>
    </row>
    <row r="81" spans="1:19" ht="13.5" thickBot="1">
      <c r="A81" s="169"/>
      <c r="B81" s="48"/>
      <c r="C81" s="170"/>
      <c r="D81" s="42"/>
      <c r="E81" s="42"/>
      <c r="F81" s="169"/>
      <c r="G81" s="169"/>
      <c r="H81" s="169"/>
      <c r="I81" s="169"/>
      <c r="J81" s="169"/>
      <c r="K81" s="169"/>
      <c r="N81" s="4"/>
      <c r="O81" s="4"/>
      <c r="P81" s="4"/>
      <c r="Q81" s="4"/>
      <c r="R81" s="4"/>
      <c r="S81" s="4"/>
    </row>
    <row r="82" spans="1:11" ht="13.5" thickBot="1">
      <c r="A82" s="20" t="s">
        <v>209</v>
      </c>
      <c r="B82" s="25"/>
      <c r="C82" s="25">
        <f aca="true" t="shared" si="16" ref="C82:K82">C48+C62+C80</f>
        <v>20408200</v>
      </c>
      <c r="D82" s="25">
        <f t="shared" si="16"/>
        <v>13406804</v>
      </c>
      <c r="E82" s="25">
        <f t="shared" si="16"/>
        <v>22612626</v>
      </c>
      <c r="F82" s="25">
        <f t="shared" si="16"/>
        <v>8823083</v>
      </c>
      <c r="G82" s="25">
        <f t="shared" si="16"/>
        <v>11046489</v>
      </c>
      <c r="H82" s="25">
        <f t="shared" si="16"/>
        <v>10441952</v>
      </c>
      <c r="I82" s="25">
        <f t="shared" si="16"/>
        <v>11585117</v>
      </c>
      <c r="J82" s="25">
        <f t="shared" si="16"/>
        <v>2360315</v>
      </c>
      <c r="K82" s="25">
        <f t="shared" si="16"/>
        <v>12170674</v>
      </c>
    </row>
    <row r="83" spans="1:11" ht="12.75" hidden="1">
      <c r="A83" s="4"/>
      <c r="B83" s="4"/>
      <c r="C83" s="4"/>
      <c r="D83" s="23"/>
      <c r="E83" s="78"/>
      <c r="F83" s="23"/>
      <c r="G83" s="41"/>
      <c r="H83" s="172" t="s">
        <v>46</v>
      </c>
      <c r="I83" s="23"/>
      <c r="J83" s="23"/>
      <c r="K83" s="78" t="e">
        <f>#REF!</f>
        <v>#REF!</v>
      </c>
    </row>
    <row r="84" spans="7:13" ht="12.75" hidden="1">
      <c r="G84" s="2"/>
      <c r="I84" s="1" t="s">
        <v>47</v>
      </c>
      <c r="K84" s="2" t="e">
        <f>K82-K83</f>
        <v>#REF!</v>
      </c>
      <c r="L84" s="1">
        <v>5168935</v>
      </c>
      <c r="M84" s="1" t="e">
        <f>L84-K84</f>
        <v>#REF!</v>
      </c>
    </row>
    <row r="85" spans="5:7" ht="12.75">
      <c r="E85" s="2"/>
      <c r="F85" s="2"/>
      <c r="G85" s="2"/>
    </row>
    <row r="86" spans="1:7" ht="15">
      <c r="A86" s="370" t="s">
        <v>554</v>
      </c>
      <c r="E86" s="2"/>
      <c r="F86" s="2"/>
      <c r="G86" s="2"/>
    </row>
    <row r="87" spans="1:7" ht="15">
      <c r="A87" s="371" t="s">
        <v>727</v>
      </c>
      <c r="E87" s="2"/>
      <c r="F87" s="2"/>
      <c r="G87" s="2"/>
    </row>
    <row r="88" spans="1:7" ht="15">
      <c r="A88" s="371"/>
      <c r="E88" s="2"/>
      <c r="F88" s="2"/>
      <c r="G88" s="2"/>
    </row>
    <row r="89" spans="1:7" ht="15">
      <c r="A89" s="371"/>
      <c r="E89" s="2"/>
      <c r="F89" s="2"/>
      <c r="G89" s="2"/>
    </row>
    <row r="90" spans="1:7" ht="15">
      <c r="A90" s="371"/>
      <c r="E90" s="2"/>
      <c r="F90" s="2"/>
      <c r="G90" s="2"/>
    </row>
    <row r="91" spans="1:6" s="80" customFormat="1" ht="12">
      <c r="A91" s="110" t="s">
        <v>419</v>
      </c>
      <c r="B91" s="110"/>
      <c r="C91" s="110"/>
      <c r="D91" s="110"/>
      <c r="E91" s="110" t="s">
        <v>367</v>
      </c>
      <c r="F91" s="110"/>
    </row>
    <row r="92" spans="1:6" s="80" customFormat="1" ht="12">
      <c r="A92" s="110" t="s">
        <v>369</v>
      </c>
      <c r="B92" s="110"/>
      <c r="C92" s="110"/>
      <c r="D92" s="110"/>
      <c r="E92" s="110"/>
      <c r="F92" s="110" t="s">
        <v>368</v>
      </c>
    </row>
    <row r="93" spans="4:9" ht="15">
      <c r="D93" s="5"/>
      <c r="E93" s="5"/>
      <c r="F93" s="5"/>
      <c r="G93" s="5"/>
      <c r="H93" s="5"/>
      <c r="I93" s="5"/>
    </row>
    <row r="94" spans="4:9" ht="15">
      <c r="D94" s="5"/>
      <c r="E94" s="5"/>
      <c r="F94" s="5"/>
      <c r="G94" s="16"/>
      <c r="H94" s="16"/>
      <c r="I94" s="16"/>
    </row>
    <row r="95" spans="4:9" ht="15">
      <c r="D95" s="5"/>
      <c r="E95" s="5"/>
      <c r="F95" s="5"/>
      <c r="G95" s="5"/>
      <c r="H95" s="5"/>
      <c r="I95" s="5"/>
    </row>
  </sheetData>
  <sheetProtection/>
  <mergeCells count="16">
    <mergeCell ref="K8:K9"/>
    <mergeCell ref="F8:F9"/>
    <mergeCell ref="I8:I9"/>
    <mergeCell ref="D8:D9"/>
    <mergeCell ref="G8:G9"/>
    <mergeCell ref="J8:J9"/>
    <mergeCell ref="C7:E7"/>
    <mergeCell ref="F7:H7"/>
    <mergeCell ref="B7:B9"/>
    <mergeCell ref="A1:K1"/>
    <mergeCell ref="A7:A9"/>
    <mergeCell ref="C8:C9"/>
    <mergeCell ref="I7:K7"/>
    <mergeCell ref="A3:K3"/>
    <mergeCell ref="E8:E9"/>
    <mergeCell ref="H8:H9"/>
  </mergeCells>
  <printOptions/>
  <pageMargins left="0.38" right="0.29" top="0.52" bottom="0.35" header="0.17" footer="0.3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L30" sqref="L30"/>
    </sheetView>
  </sheetViews>
  <sheetFormatPr defaultColWidth="9.140625" defaultRowHeight="12"/>
  <cols>
    <col min="1" max="1" width="35.00390625" style="5" customWidth="1"/>
    <col min="2" max="13" width="12.7109375" style="5" customWidth="1"/>
    <col min="14" max="14" width="9.28125" style="5" customWidth="1"/>
    <col min="15" max="15" width="17.140625" style="5" customWidth="1"/>
    <col min="16" max="16384" width="9.28125" style="5" customWidth="1"/>
  </cols>
  <sheetData>
    <row r="2" ht="15">
      <c r="L2" s="17" t="s">
        <v>458</v>
      </c>
    </row>
    <row r="3" spans="1:13" s="1" customFormat="1" ht="15.75">
      <c r="A3" s="446" t="s">
        <v>277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6:13" ht="15">
      <c r="F4" s="99"/>
      <c r="G4" s="99"/>
      <c r="H4" s="99"/>
      <c r="K4" s="12"/>
      <c r="L4" s="187"/>
      <c r="M4" s="187"/>
    </row>
    <row r="5" spans="6:8" ht="15">
      <c r="F5" s="99"/>
      <c r="G5" s="99"/>
      <c r="H5" s="99"/>
    </row>
    <row r="6" spans="1:13" s="1" customFormat="1" ht="15.75">
      <c r="A6" s="446" t="s">
        <v>724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</row>
    <row r="7" spans="1:11" s="1" customFormat="1" ht="12.75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s="1" customFormat="1" ht="12.75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2:13" ht="15">
      <c r="L9" s="12"/>
      <c r="M9" s="12"/>
    </row>
    <row r="10" spans="1:14" ht="15">
      <c r="A10" s="266"/>
      <c r="B10" s="447" t="s">
        <v>216</v>
      </c>
      <c r="C10" s="447"/>
      <c r="D10" s="447"/>
      <c r="E10" s="447" t="s">
        <v>157</v>
      </c>
      <c r="F10" s="447"/>
      <c r="G10" s="447"/>
      <c r="H10" s="447" t="s">
        <v>97</v>
      </c>
      <c r="I10" s="447"/>
      <c r="J10" s="447"/>
      <c r="K10" s="447" t="s">
        <v>158</v>
      </c>
      <c r="L10" s="447"/>
      <c r="M10" s="447"/>
      <c r="N10" s="1"/>
    </row>
    <row r="11" spans="1:13" ht="41.25" customHeight="1">
      <c r="A11" s="267" t="s">
        <v>52</v>
      </c>
      <c r="B11" s="358" t="s">
        <v>725</v>
      </c>
      <c r="C11" s="268" t="s">
        <v>548</v>
      </c>
      <c r="D11" s="358" t="s">
        <v>726</v>
      </c>
      <c r="E11" s="358" t="s">
        <v>725</v>
      </c>
      <c r="F11" s="268" t="s">
        <v>548</v>
      </c>
      <c r="G11" s="358" t="s">
        <v>726</v>
      </c>
      <c r="H11" s="358" t="s">
        <v>725</v>
      </c>
      <c r="I11" s="268" t="s">
        <v>548</v>
      </c>
      <c r="J11" s="358" t="s">
        <v>726</v>
      </c>
      <c r="K11" s="358" t="s">
        <v>725</v>
      </c>
      <c r="L11" s="268" t="s">
        <v>548</v>
      </c>
      <c r="M11" s="358" t="s">
        <v>726</v>
      </c>
    </row>
    <row r="12" spans="1:13" ht="14.25" customHeight="1">
      <c r="A12" s="190" t="s">
        <v>53</v>
      </c>
      <c r="B12" s="13">
        <f aca="true" t="shared" si="0" ref="B12:D20">E12+H12+K12</f>
        <v>2719225</v>
      </c>
      <c r="C12" s="13">
        <f t="shared" si="0"/>
        <v>1266491</v>
      </c>
      <c r="D12" s="13">
        <f t="shared" si="0"/>
        <v>2882806</v>
      </c>
      <c r="E12" s="13">
        <v>853145</v>
      </c>
      <c r="F12" s="13">
        <v>1266491</v>
      </c>
      <c r="G12" s="83">
        <v>1227739</v>
      </c>
      <c r="H12" s="13">
        <v>549912</v>
      </c>
      <c r="I12" s="13"/>
      <c r="J12" s="13">
        <v>647497</v>
      </c>
      <c r="K12" s="13">
        <v>1316168</v>
      </c>
      <c r="L12" s="13"/>
      <c r="M12" s="83">
        <v>1007570</v>
      </c>
    </row>
    <row r="13" spans="1:13" ht="15" customHeight="1">
      <c r="A13" s="13" t="s">
        <v>54</v>
      </c>
      <c r="B13" s="13">
        <f t="shared" si="0"/>
        <v>379414</v>
      </c>
      <c r="C13" s="13">
        <f t="shared" si="0"/>
        <v>283896</v>
      </c>
      <c r="D13" s="13">
        <f t="shared" si="0"/>
        <v>459084</v>
      </c>
      <c r="E13" s="13">
        <v>96096</v>
      </c>
      <c r="F13" s="13">
        <v>283896</v>
      </c>
      <c r="G13" s="13">
        <v>149548</v>
      </c>
      <c r="H13" s="13">
        <v>207396</v>
      </c>
      <c r="I13" s="13"/>
      <c r="J13" s="13">
        <v>261798</v>
      </c>
      <c r="K13" s="13">
        <v>75922</v>
      </c>
      <c r="L13" s="13"/>
      <c r="M13" s="13">
        <v>47738</v>
      </c>
    </row>
    <row r="14" spans="1:13" ht="15" customHeight="1">
      <c r="A14" s="13" t="s">
        <v>55</v>
      </c>
      <c r="B14" s="13">
        <f t="shared" si="0"/>
        <v>7751271</v>
      </c>
      <c r="C14" s="13">
        <f t="shared" si="0"/>
        <v>7824083</v>
      </c>
      <c r="D14" s="13">
        <f t="shared" si="0"/>
        <v>8375553</v>
      </c>
      <c r="E14" s="13">
        <v>6537259</v>
      </c>
      <c r="F14" s="13">
        <v>7824083</v>
      </c>
      <c r="G14" s="13">
        <v>7477887</v>
      </c>
      <c r="H14" s="13">
        <v>95811</v>
      </c>
      <c r="I14" s="13"/>
      <c r="J14" s="13">
        <v>59906</v>
      </c>
      <c r="K14" s="13">
        <v>1118201</v>
      </c>
      <c r="L14" s="13"/>
      <c r="M14" s="13">
        <v>837760</v>
      </c>
    </row>
    <row r="15" spans="1:13" ht="15" customHeight="1">
      <c r="A15" s="13" t="s">
        <v>56</v>
      </c>
      <c r="B15" s="13">
        <f t="shared" si="0"/>
        <v>1012056</v>
      </c>
      <c r="C15" s="13">
        <f t="shared" si="0"/>
        <v>179241</v>
      </c>
      <c r="D15" s="13">
        <f t="shared" si="0"/>
        <v>978405</v>
      </c>
      <c r="E15" s="13">
        <v>161091</v>
      </c>
      <c r="F15" s="13">
        <v>179241</v>
      </c>
      <c r="G15" s="13">
        <v>179401</v>
      </c>
      <c r="H15" s="13">
        <v>3908</v>
      </c>
      <c r="I15" s="13"/>
      <c r="J15" s="13">
        <v>3525</v>
      </c>
      <c r="K15" s="13">
        <v>847057</v>
      </c>
      <c r="L15" s="13"/>
      <c r="M15" s="13">
        <v>795479</v>
      </c>
    </row>
    <row r="16" spans="1:13" ht="30.75" customHeight="1">
      <c r="A16" s="191" t="s">
        <v>57</v>
      </c>
      <c r="B16" s="13">
        <f t="shared" si="0"/>
        <v>1350506</v>
      </c>
      <c r="C16" s="13">
        <f t="shared" si="0"/>
        <v>879129</v>
      </c>
      <c r="D16" s="13">
        <f t="shared" si="0"/>
        <v>1497257</v>
      </c>
      <c r="E16" s="13">
        <v>705398</v>
      </c>
      <c r="F16" s="13">
        <v>879129</v>
      </c>
      <c r="G16" s="13">
        <v>864420</v>
      </c>
      <c r="H16" s="13"/>
      <c r="I16" s="13"/>
      <c r="J16" s="13"/>
      <c r="K16" s="13">
        <v>645108</v>
      </c>
      <c r="L16" s="13"/>
      <c r="M16" s="13">
        <v>632837</v>
      </c>
    </row>
    <row r="17" spans="1:13" ht="31.5" customHeight="1">
      <c r="A17" s="191" t="s">
        <v>58</v>
      </c>
      <c r="B17" s="13">
        <f t="shared" si="0"/>
        <v>3349569</v>
      </c>
      <c r="C17" s="13">
        <f t="shared" si="0"/>
        <v>1417315</v>
      </c>
      <c r="D17" s="13">
        <f t="shared" si="0"/>
        <v>4469194</v>
      </c>
      <c r="E17" s="13"/>
      <c r="F17" s="13"/>
      <c r="G17" s="13"/>
      <c r="H17" s="13"/>
      <c r="I17" s="13"/>
      <c r="J17" s="13"/>
      <c r="K17" s="13">
        <v>3349569</v>
      </c>
      <c r="L17" s="13">
        <v>1417315</v>
      </c>
      <c r="M17" s="13">
        <v>4469194</v>
      </c>
    </row>
    <row r="18" spans="1:13" ht="29.25" customHeight="1">
      <c r="A18" s="191" t="s">
        <v>59</v>
      </c>
      <c r="B18" s="13">
        <f t="shared" si="0"/>
        <v>1870910</v>
      </c>
      <c r="C18" s="13">
        <f t="shared" si="0"/>
        <v>566241</v>
      </c>
      <c r="D18" s="13">
        <f t="shared" si="0"/>
        <v>2186299</v>
      </c>
      <c r="E18" s="13">
        <v>447680</v>
      </c>
      <c r="F18" s="13">
        <v>566241</v>
      </c>
      <c r="G18" s="13">
        <v>495541</v>
      </c>
      <c r="H18" s="13">
        <v>366225</v>
      </c>
      <c r="I18" s="13"/>
      <c r="J18" s="13">
        <v>373442</v>
      </c>
      <c r="K18" s="13">
        <v>1057005</v>
      </c>
      <c r="L18" s="13"/>
      <c r="M18" s="13">
        <v>1317316</v>
      </c>
    </row>
    <row r="19" spans="1:13" ht="31.5" customHeight="1">
      <c r="A19" s="191" t="s">
        <v>60</v>
      </c>
      <c r="B19" s="13">
        <f t="shared" si="0"/>
        <v>1819044</v>
      </c>
      <c r="C19" s="13">
        <f t="shared" si="0"/>
        <v>990398</v>
      </c>
      <c r="D19" s="13">
        <f t="shared" si="0"/>
        <v>1622927</v>
      </c>
      <c r="E19" s="5">
        <v>22366</v>
      </c>
      <c r="F19" s="13">
        <v>47398</v>
      </c>
      <c r="G19" s="359">
        <v>47398</v>
      </c>
      <c r="H19" s="13"/>
      <c r="I19" s="13"/>
      <c r="J19" s="13"/>
      <c r="K19" s="13">
        <v>1796678</v>
      </c>
      <c r="L19" s="13">
        <v>943000</v>
      </c>
      <c r="M19" s="359">
        <v>1575529</v>
      </c>
    </row>
    <row r="20" spans="1:13" ht="15" customHeight="1">
      <c r="A20" s="13" t="s">
        <v>61</v>
      </c>
      <c r="B20" s="13">
        <f t="shared" si="0"/>
        <v>156205</v>
      </c>
      <c r="C20" s="13">
        <f t="shared" si="0"/>
        <v>10</v>
      </c>
      <c r="D20" s="13">
        <f t="shared" si="0"/>
        <v>141101</v>
      </c>
      <c r="E20" s="13">
        <v>48</v>
      </c>
      <c r="F20" s="13">
        <v>10</v>
      </c>
      <c r="G20" s="359">
        <v>18</v>
      </c>
      <c r="H20" s="13"/>
      <c r="I20" s="13"/>
      <c r="J20" s="13"/>
      <c r="K20" s="13">
        <v>156157</v>
      </c>
      <c r="L20" s="13"/>
      <c r="M20" s="359">
        <v>141083</v>
      </c>
    </row>
    <row r="21" spans="1:13" ht="15" customHeight="1">
      <c r="A21" s="13" t="s">
        <v>62</v>
      </c>
      <c r="B21" s="13"/>
      <c r="C21" s="13">
        <f>F21+I21+L21</f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5" customHeight="1">
      <c r="A23" s="86" t="s">
        <v>273</v>
      </c>
      <c r="B23" s="86">
        <f>SUM(B12:B20)</f>
        <v>20408200</v>
      </c>
      <c r="C23" s="86">
        <f>F23+I23+L23</f>
        <v>13406804</v>
      </c>
      <c r="D23" s="86">
        <f>G23+J23+M23</f>
        <v>22612626</v>
      </c>
      <c r="E23" s="86">
        <f>SUM(E12:E20)</f>
        <v>8823083</v>
      </c>
      <c r="F23" s="86">
        <f>SUM(F12:F21)</f>
        <v>11046489</v>
      </c>
      <c r="G23" s="86">
        <f>SUM(G12:G20)</f>
        <v>10441952</v>
      </c>
      <c r="H23" s="86">
        <f>SUM(H12:H20)</f>
        <v>1223252</v>
      </c>
      <c r="I23" s="86">
        <f>SUM(I12:I21)</f>
        <v>0</v>
      </c>
      <c r="J23" s="86">
        <f>SUM(J12:J20)</f>
        <v>1346168</v>
      </c>
      <c r="K23" s="86">
        <f>SUM(K12:K20)</f>
        <v>10361865</v>
      </c>
      <c r="L23" s="86">
        <f>SUM(L12:L21)</f>
        <v>2360315</v>
      </c>
      <c r="M23" s="86">
        <f>SUM(M12:M20)</f>
        <v>10824506</v>
      </c>
    </row>
    <row r="24" ht="15" customHeight="1"/>
    <row r="25" ht="15">
      <c r="A25" s="370" t="s">
        <v>554</v>
      </c>
    </row>
    <row r="26" ht="15">
      <c r="A26" s="371" t="s">
        <v>727</v>
      </c>
    </row>
    <row r="27" spans="8:12" ht="15">
      <c r="H27" s="11"/>
      <c r="I27" s="11"/>
      <c r="J27" s="16"/>
      <c r="K27" s="16"/>
      <c r="L27" s="16"/>
    </row>
    <row r="28" spans="8:12" ht="15">
      <c r="H28" s="11"/>
      <c r="I28" s="11"/>
      <c r="J28" s="16"/>
      <c r="K28" s="16"/>
      <c r="L28" s="16"/>
    </row>
    <row r="29" spans="8:12" ht="15">
      <c r="H29" s="11"/>
      <c r="I29" s="11"/>
      <c r="J29" s="16"/>
      <c r="K29" s="16"/>
      <c r="L29" s="16"/>
    </row>
    <row r="30" spans="2:7" ht="15.75">
      <c r="B30" s="182" t="s">
        <v>63</v>
      </c>
      <c r="G30" s="5" t="s">
        <v>64</v>
      </c>
    </row>
    <row r="31" spans="2:9" ht="15.75">
      <c r="B31" s="182" t="s">
        <v>65</v>
      </c>
      <c r="I31" s="5" t="s">
        <v>66</v>
      </c>
    </row>
  </sheetData>
  <sheetProtection/>
  <mergeCells count="6">
    <mergeCell ref="A3:M3"/>
    <mergeCell ref="A6:M6"/>
    <mergeCell ref="B10:D10"/>
    <mergeCell ref="E10:G10"/>
    <mergeCell ref="H10:J10"/>
    <mergeCell ref="K10:M10"/>
  </mergeCells>
  <printOptions/>
  <pageMargins left="0.33" right="0.16" top="0.5" bottom="0.17" header="0.22" footer="0.16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37"/>
  <sheetViews>
    <sheetView zoomScalePageLayoutView="0" workbookViewId="0" topLeftCell="A1">
      <selection activeCell="G38" sqref="G38"/>
    </sheetView>
  </sheetViews>
  <sheetFormatPr defaultColWidth="23.28125" defaultRowHeight="12"/>
  <cols>
    <col min="1" max="1" width="25.28125" style="5" customWidth="1"/>
    <col min="2" max="13" width="13.00390625" style="5" customWidth="1"/>
    <col min="14" max="16384" width="23.28125" style="5" customWidth="1"/>
  </cols>
  <sheetData>
    <row r="3" spans="1:13" ht="15.75">
      <c r="A3" s="446" t="s">
        <v>277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1:12" ht="15">
      <c r="A4" s="27"/>
      <c r="B4" s="27"/>
      <c r="L4" s="17" t="s">
        <v>459</v>
      </c>
    </row>
    <row r="6" spans="1:13" ht="15.75">
      <c r="A6" s="446" t="s">
        <v>729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</row>
    <row r="7" spans="1:11" s="1" customFormat="1" ht="12.75">
      <c r="A7" s="448"/>
      <c r="B7" s="448"/>
      <c r="C7" s="448"/>
      <c r="D7" s="448"/>
      <c r="E7" s="448"/>
      <c r="F7" s="448"/>
      <c r="G7" s="448"/>
      <c r="H7" s="448"/>
      <c r="I7" s="448"/>
      <c r="J7" s="448"/>
      <c r="K7" s="448"/>
    </row>
    <row r="8" ht="15">
      <c r="H8" s="99"/>
    </row>
    <row r="9" spans="1:13" ht="15">
      <c r="A9" s="192"/>
      <c r="B9" s="449" t="s">
        <v>216</v>
      </c>
      <c r="C9" s="449"/>
      <c r="D9" s="449"/>
      <c r="E9" s="449" t="s">
        <v>157</v>
      </c>
      <c r="F9" s="449"/>
      <c r="G9" s="449"/>
      <c r="H9" s="449" t="s">
        <v>97</v>
      </c>
      <c r="I9" s="449"/>
      <c r="J9" s="449"/>
      <c r="K9" s="449" t="s">
        <v>158</v>
      </c>
      <c r="L9" s="449"/>
      <c r="M9" s="449"/>
    </row>
    <row r="10" spans="1:13" ht="29.25" customHeight="1">
      <c r="A10" s="193" t="s">
        <v>67</v>
      </c>
      <c r="B10" s="189" t="s">
        <v>725</v>
      </c>
      <c r="C10" s="189" t="s">
        <v>548</v>
      </c>
      <c r="D10" s="189" t="s">
        <v>726</v>
      </c>
      <c r="E10" s="189" t="s">
        <v>725</v>
      </c>
      <c r="F10" s="189" t="s">
        <v>548</v>
      </c>
      <c r="G10" s="189" t="s">
        <v>726</v>
      </c>
      <c r="H10" s="189" t="s">
        <v>725</v>
      </c>
      <c r="I10" s="189" t="s">
        <v>548</v>
      </c>
      <c r="J10" s="189" t="s">
        <v>726</v>
      </c>
      <c r="K10" s="189" t="s">
        <v>725</v>
      </c>
      <c r="L10" s="189" t="s">
        <v>548</v>
      </c>
      <c r="M10" s="189" t="s">
        <v>726</v>
      </c>
    </row>
    <row r="11" spans="1:13" ht="15">
      <c r="A11" s="13" t="s">
        <v>68</v>
      </c>
      <c r="B11" s="13">
        <f aca="true" t="shared" si="0" ref="B11:D26">E11+H11+K11</f>
        <v>11700614</v>
      </c>
      <c r="C11" s="13">
        <f t="shared" si="0"/>
        <v>6953141</v>
      </c>
      <c r="D11" s="13">
        <f t="shared" si="0"/>
        <v>12908880</v>
      </c>
      <c r="E11" s="13">
        <v>3442658</v>
      </c>
      <c r="F11" s="13">
        <v>4632826</v>
      </c>
      <c r="G11" s="13">
        <v>4429305</v>
      </c>
      <c r="H11" s="13">
        <v>1175099</v>
      </c>
      <c r="I11" s="13"/>
      <c r="J11" s="13">
        <v>1291764</v>
      </c>
      <c r="K11" s="13">
        <v>7082857</v>
      </c>
      <c r="L11" s="13">
        <v>2320315</v>
      </c>
      <c r="M11" s="13">
        <v>7187811</v>
      </c>
    </row>
    <row r="12" spans="1:13" ht="15">
      <c r="A12" s="13" t="s">
        <v>69</v>
      </c>
      <c r="B12" s="13">
        <f t="shared" si="0"/>
        <v>266708</v>
      </c>
      <c r="C12" s="13">
        <f t="shared" si="0"/>
        <v>101275</v>
      </c>
      <c r="D12" s="13">
        <f t="shared" si="0"/>
        <v>333282</v>
      </c>
      <c r="E12" s="13">
        <v>69246</v>
      </c>
      <c r="F12" s="13">
        <v>101275</v>
      </c>
      <c r="G12" s="13">
        <v>104838</v>
      </c>
      <c r="H12" s="13"/>
      <c r="I12" s="13"/>
      <c r="J12" s="13"/>
      <c r="K12" s="13">
        <v>197462</v>
      </c>
      <c r="L12" s="13"/>
      <c r="M12" s="13">
        <v>228444</v>
      </c>
    </row>
    <row r="13" spans="1:13" ht="15">
      <c r="A13" s="13" t="s">
        <v>70</v>
      </c>
      <c r="B13" s="13">
        <f t="shared" si="0"/>
        <v>310986</v>
      </c>
      <c r="C13" s="13">
        <f t="shared" si="0"/>
        <v>86409</v>
      </c>
      <c r="D13" s="13">
        <f t="shared" si="0"/>
        <v>358648</v>
      </c>
      <c r="E13" s="13">
        <v>72797</v>
      </c>
      <c r="F13" s="13">
        <v>86409</v>
      </c>
      <c r="G13" s="13">
        <v>100034</v>
      </c>
      <c r="H13" s="13"/>
      <c r="I13" s="13"/>
      <c r="J13" s="13"/>
      <c r="K13" s="13">
        <v>238189</v>
      </c>
      <c r="L13" s="13"/>
      <c r="M13" s="13">
        <v>258614</v>
      </c>
    </row>
    <row r="14" spans="1:13" ht="15">
      <c r="A14" s="13" t="s">
        <v>71</v>
      </c>
      <c r="B14" s="13">
        <f t="shared" si="0"/>
        <v>616572</v>
      </c>
      <c r="C14" s="13">
        <f t="shared" si="0"/>
        <v>280525</v>
      </c>
      <c r="D14" s="13">
        <f t="shared" si="0"/>
        <v>668230</v>
      </c>
      <c r="E14" s="13">
        <v>262459</v>
      </c>
      <c r="F14" s="13">
        <v>280525</v>
      </c>
      <c r="G14" s="13">
        <v>298400</v>
      </c>
      <c r="H14" s="13"/>
      <c r="I14" s="13"/>
      <c r="J14" s="13"/>
      <c r="K14" s="13">
        <v>354113</v>
      </c>
      <c r="L14" s="13"/>
      <c r="M14" s="13">
        <v>369830</v>
      </c>
    </row>
    <row r="15" spans="1:13" ht="15">
      <c r="A15" s="13" t="s">
        <v>72</v>
      </c>
      <c r="B15" s="13">
        <f t="shared" si="0"/>
        <v>240143</v>
      </c>
      <c r="C15" s="13">
        <f t="shared" si="0"/>
        <v>89623</v>
      </c>
      <c r="D15" s="13">
        <f t="shared" si="0"/>
        <v>248107</v>
      </c>
      <c r="E15" s="13">
        <v>89421</v>
      </c>
      <c r="F15" s="13">
        <v>89623</v>
      </c>
      <c r="G15" s="13">
        <v>83444</v>
      </c>
      <c r="H15" s="13"/>
      <c r="I15" s="13"/>
      <c r="J15" s="13"/>
      <c r="K15" s="13">
        <v>150722</v>
      </c>
      <c r="L15" s="13"/>
      <c r="M15" s="13">
        <v>164663</v>
      </c>
    </row>
    <row r="16" spans="1:13" ht="15">
      <c r="A16" s="13" t="s">
        <v>73</v>
      </c>
      <c r="B16" s="13">
        <f t="shared" si="0"/>
        <v>238052</v>
      </c>
      <c r="C16" s="13">
        <f t="shared" si="0"/>
        <v>118657</v>
      </c>
      <c r="D16" s="13">
        <f t="shared" si="0"/>
        <v>278588</v>
      </c>
      <c r="E16" s="13">
        <v>84503</v>
      </c>
      <c r="F16" s="13">
        <v>118657</v>
      </c>
      <c r="G16" s="13">
        <v>96165</v>
      </c>
      <c r="H16" s="13"/>
      <c r="I16" s="13"/>
      <c r="J16" s="13"/>
      <c r="K16" s="13">
        <v>153549</v>
      </c>
      <c r="L16" s="13"/>
      <c r="M16" s="13">
        <v>182423</v>
      </c>
    </row>
    <row r="17" spans="1:13" ht="15">
      <c r="A17" s="13" t="s">
        <v>74</v>
      </c>
      <c r="B17" s="13">
        <f t="shared" si="0"/>
        <v>226011</v>
      </c>
      <c r="C17" s="13">
        <f t="shared" si="0"/>
        <v>94032</v>
      </c>
      <c r="D17" s="13">
        <f t="shared" si="0"/>
        <v>238675</v>
      </c>
      <c r="E17" s="13">
        <v>97414</v>
      </c>
      <c r="F17" s="13">
        <v>94032</v>
      </c>
      <c r="G17" s="13">
        <v>98108</v>
      </c>
      <c r="H17" s="13"/>
      <c r="I17" s="13"/>
      <c r="J17" s="13"/>
      <c r="K17" s="13">
        <v>128597</v>
      </c>
      <c r="L17" s="13"/>
      <c r="M17" s="13">
        <v>140567</v>
      </c>
    </row>
    <row r="18" spans="1:13" ht="15">
      <c r="A18" s="13" t="s">
        <v>11</v>
      </c>
      <c r="B18" s="13">
        <f t="shared" si="0"/>
        <v>1176756</v>
      </c>
      <c r="C18" s="13">
        <f t="shared" si="0"/>
        <v>1310482</v>
      </c>
      <c r="D18" s="13">
        <f t="shared" si="0"/>
        <v>1313885</v>
      </c>
      <c r="E18" s="13">
        <v>1134579</v>
      </c>
      <c r="F18" s="13">
        <v>1310482</v>
      </c>
      <c r="G18" s="13">
        <v>1265616</v>
      </c>
      <c r="H18" s="13"/>
      <c r="I18" s="13"/>
      <c r="J18" s="13">
        <v>9200</v>
      </c>
      <c r="K18" s="13">
        <v>42177</v>
      </c>
      <c r="L18" s="13"/>
      <c r="M18" s="13">
        <v>39069</v>
      </c>
    </row>
    <row r="19" spans="1:13" ht="15">
      <c r="A19" s="13" t="s">
        <v>75</v>
      </c>
      <c r="B19" s="13">
        <f t="shared" si="0"/>
        <v>848879</v>
      </c>
      <c r="C19" s="13">
        <f t="shared" si="0"/>
        <v>1081758</v>
      </c>
      <c r="D19" s="13">
        <f t="shared" si="0"/>
        <v>1056513</v>
      </c>
      <c r="E19" s="13">
        <v>806189</v>
      </c>
      <c r="F19" s="13">
        <v>1081758</v>
      </c>
      <c r="G19" s="13">
        <v>1000132</v>
      </c>
      <c r="H19" s="13"/>
      <c r="I19" s="13"/>
      <c r="J19" s="13"/>
      <c r="K19" s="13">
        <v>42690</v>
      </c>
      <c r="L19" s="13"/>
      <c r="M19" s="13">
        <v>56381</v>
      </c>
    </row>
    <row r="20" spans="1:13" ht="15">
      <c r="A20" s="13" t="s">
        <v>14</v>
      </c>
      <c r="B20" s="13">
        <f t="shared" si="0"/>
        <v>491351</v>
      </c>
      <c r="C20" s="13">
        <f t="shared" si="0"/>
        <v>497060</v>
      </c>
      <c r="D20" s="13">
        <f t="shared" si="0"/>
        <v>530586</v>
      </c>
      <c r="E20" s="13">
        <v>431746</v>
      </c>
      <c r="F20" s="13">
        <v>497060</v>
      </c>
      <c r="G20" s="13">
        <v>466794</v>
      </c>
      <c r="H20" s="13"/>
      <c r="I20" s="13"/>
      <c r="J20" s="13"/>
      <c r="K20" s="13">
        <v>59605</v>
      </c>
      <c r="L20" s="13"/>
      <c r="M20" s="13">
        <v>63792</v>
      </c>
    </row>
    <row r="21" spans="1:13" ht="15">
      <c r="A21" s="13" t="s">
        <v>13</v>
      </c>
      <c r="B21" s="13">
        <f t="shared" si="0"/>
        <v>1796041</v>
      </c>
      <c r="C21" s="13">
        <f t="shared" si="0"/>
        <v>41570</v>
      </c>
      <c r="D21" s="13">
        <f t="shared" si="0"/>
        <v>2002661</v>
      </c>
      <c r="E21" s="13"/>
      <c r="F21" s="13">
        <v>1570</v>
      </c>
      <c r="G21" s="13">
        <v>1570</v>
      </c>
      <c r="H21" s="13"/>
      <c r="I21" s="13"/>
      <c r="J21" s="13"/>
      <c r="K21" s="13">
        <v>1796041</v>
      </c>
      <c r="L21" s="13">
        <v>40000</v>
      </c>
      <c r="M21" s="13">
        <v>2001091</v>
      </c>
    </row>
    <row r="22" spans="1:13" ht="15">
      <c r="A22" s="13" t="s">
        <v>12</v>
      </c>
      <c r="B22" s="13">
        <f t="shared" si="0"/>
        <v>837376</v>
      </c>
      <c r="C22" s="13">
        <f t="shared" si="0"/>
        <v>844438</v>
      </c>
      <c r="D22" s="13">
        <f t="shared" si="0"/>
        <v>895192</v>
      </c>
      <c r="E22" s="13">
        <v>783605</v>
      </c>
      <c r="F22" s="13">
        <v>844438</v>
      </c>
      <c r="G22" s="13">
        <v>841559</v>
      </c>
      <c r="H22" s="13">
        <v>720</v>
      </c>
      <c r="I22" s="13"/>
      <c r="J22" s="13"/>
      <c r="K22" s="13">
        <v>53051</v>
      </c>
      <c r="L22" s="13"/>
      <c r="M22" s="13">
        <v>53633</v>
      </c>
    </row>
    <row r="23" spans="1:13" ht="15">
      <c r="A23" s="13" t="s">
        <v>76</v>
      </c>
      <c r="B23" s="13">
        <f t="shared" si="0"/>
        <v>301325</v>
      </c>
      <c r="C23" s="13">
        <f t="shared" si="0"/>
        <v>336219</v>
      </c>
      <c r="D23" s="13">
        <f>G23+J23+M23</f>
        <v>327141</v>
      </c>
      <c r="E23" s="13">
        <v>275630</v>
      </c>
      <c r="F23" s="13">
        <v>336219</v>
      </c>
      <c r="G23" s="13">
        <v>297682</v>
      </c>
      <c r="H23" s="13"/>
      <c r="I23" s="13"/>
      <c r="J23" s="13"/>
      <c r="K23" s="13">
        <v>25695</v>
      </c>
      <c r="L23" s="13"/>
      <c r="M23" s="13">
        <v>29459</v>
      </c>
    </row>
    <row r="24" spans="1:13" ht="15">
      <c r="A24" s="13" t="s">
        <v>77</v>
      </c>
      <c r="B24" s="13">
        <f t="shared" si="0"/>
        <v>348512</v>
      </c>
      <c r="C24" s="13">
        <f t="shared" si="0"/>
        <v>432725</v>
      </c>
      <c r="D24" s="13">
        <f t="shared" si="0"/>
        <v>422401</v>
      </c>
      <c r="E24" s="13">
        <v>311395</v>
      </c>
      <c r="F24" s="13">
        <v>432725</v>
      </c>
      <c r="G24" s="13">
        <v>373804</v>
      </c>
      <c r="H24" s="13"/>
      <c r="I24" s="13"/>
      <c r="J24" s="13"/>
      <c r="K24" s="13">
        <v>37117</v>
      </c>
      <c r="L24" s="13"/>
      <c r="M24" s="13">
        <v>48597</v>
      </c>
    </row>
    <row r="25" spans="1:13" ht="15">
      <c r="A25" s="13" t="s">
        <v>78</v>
      </c>
      <c r="B25" s="13">
        <f t="shared" si="0"/>
        <v>179970</v>
      </c>
      <c r="C25" s="13">
        <f t="shared" si="0"/>
        <v>209248</v>
      </c>
      <c r="D25" s="13">
        <f t="shared" si="0"/>
        <v>184430</v>
      </c>
      <c r="E25" s="13">
        <v>132537</v>
      </c>
      <c r="F25" s="13">
        <v>209248</v>
      </c>
      <c r="G25" s="13">
        <v>139226</v>
      </c>
      <c r="H25" s="13">
        <v>47433</v>
      </c>
      <c r="I25" s="13"/>
      <c r="J25" s="13">
        <v>45204</v>
      </c>
      <c r="K25" s="13"/>
      <c r="L25" s="13"/>
      <c r="M25" s="13"/>
    </row>
    <row r="26" spans="1:13" ht="15">
      <c r="A26" s="13" t="s">
        <v>734</v>
      </c>
      <c r="B26" s="13">
        <f t="shared" si="0"/>
        <v>828904</v>
      </c>
      <c r="C26" s="13">
        <f t="shared" si="0"/>
        <v>929642</v>
      </c>
      <c r="D26" s="13">
        <f t="shared" si="0"/>
        <v>845407</v>
      </c>
      <c r="E26" s="13">
        <v>828904</v>
      </c>
      <c r="F26" s="13">
        <v>929642</v>
      </c>
      <c r="G26" s="13">
        <v>845275</v>
      </c>
      <c r="H26" s="13"/>
      <c r="I26" s="13"/>
      <c r="J26" s="13"/>
      <c r="K26" s="13"/>
      <c r="L26" s="13"/>
      <c r="M26" s="13">
        <v>132</v>
      </c>
    </row>
    <row r="27" spans="1:13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5">
      <c r="A28" s="86" t="s">
        <v>79</v>
      </c>
      <c r="B28" s="86">
        <f aca="true" t="shared" si="1" ref="B28:G28">SUM(B11:B27)</f>
        <v>20408200</v>
      </c>
      <c r="C28" s="86">
        <f t="shared" si="1"/>
        <v>13406804</v>
      </c>
      <c r="D28" s="86">
        <f t="shared" si="1"/>
        <v>22612626</v>
      </c>
      <c r="E28" s="86">
        <f t="shared" si="1"/>
        <v>8823083</v>
      </c>
      <c r="F28" s="86">
        <f t="shared" si="1"/>
        <v>11046489</v>
      </c>
      <c r="G28" s="86">
        <f t="shared" si="1"/>
        <v>10441952</v>
      </c>
      <c r="H28" s="86">
        <f aca="true" t="shared" si="2" ref="H28:M28">SUM(H11:H27)</f>
        <v>1223252</v>
      </c>
      <c r="I28" s="86">
        <f t="shared" si="2"/>
        <v>0</v>
      </c>
      <c r="J28" s="86">
        <f t="shared" si="2"/>
        <v>1346168</v>
      </c>
      <c r="K28" s="86">
        <f t="shared" si="2"/>
        <v>10361865</v>
      </c>
      <c r="L28" s="86">
        <f t="shared" si="2"/>
        <v>2360315</v>
      </c>
      <c r="M28" s="86">
        <f t="shared" si="2"/>
        <v>10824506</v>
      </c>
    </row>
    <row r="29" spans="1:13" ht="1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ht="15">
      <c r="A30" s="370" t="s">
        <v>554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ht="15">
      <c r="A31" s="371" t="s">
        <v>555</v>
      </c>
    </row>
    <row r="33" ht="15" hidden="1">
      <c r="D33" s="5" t="s">
        <v>80</v>
      </c>
    </row>
    <row r="34" spans="6:10" ht="15" hidden="1">
      <c r="F34" s="194" t="s">
        <v>81</v>
      </c>
      <c r="G34" s="194"/>
      <c r="H34" s="194"/>
      <c r="I34" s="16"/>
      <c r="J34" s="16"/>
    </row>
    <row r="35" spans="6:10" ht="15">
      <c r="F35" s="194"/>
      <c r="G35" s="194"/>
      <c r="H35" s="194"/>
      <c r="I35" s="16"/>
      <c r="J35" s="16"/>
    </row>
    <row r="36" spans="2:9" ht="15.75">
      <c r="B36" s="182" t="s">
        <v>63</v>
      </c>
      <c r="C36" s="40"/>
      <c r="I36" s="5" t="s">
        <v>82</v>
      </c>
    </row>
    <row r="37" spans="2:11" ht="15.75">
      <c r="B37" s="182" t="s">
        <v>83</v>
      </c>
      <c r="C37" s="40"/>
      <c r="K37" s="5" t="s">
        <v>66</v>
      </c>
    </row>
  </sheetData>
  <sheetProtection/>
  <mergeCells count="7">
    <mergeCell ref="A3:M3"/>
    <mergeCell ref="A6:M6"/>
    <mergeCell ref="A7:K7"/>
    <mergeCell ref="B9:D9"/>
    <mergeCell ref="E9:G9"/>
    <mergeCell ref="H9:J9"/>
    <mergeCell ref="K9:M9"/>
  </mergeCells>
  <printOptions/>
  <pageMargins left="0.27" right="0.16" top="0.45" bottom="0.61" header="0.22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D46"/>
  <sheetViews>
    <sheetView zoomScalePageLayoutView="0" workbookViewId="0" topLeftCell="A1">
      <selection activeCell="V9" sqref="V9"/>
    </sheetView>
  </sheetViews>
  <sheetFormatPr defaultColWidth="9.140625" defaultRowHeight="12"/>
  <cols>
    <col min="1" max="1" width="38.140625" style="0" customWidth="1"/>
    <col min="2" max="2" width="5.421875" style="0" customWidth="1"/>
    <col min="3" max="3" width="10.140625" style="0" customWidth="1"/>
    <col min="4" max="4" width="9.421875" style="0" customWidth="1"/>
    <col min="5" max="5" width="9.140625" style="0" customWidth="1"/>
    <col min="6" max="6" width="9.421875" style="0" customWidth="1"/>
    <col min="7" max="7" width="9.7109375" style="0" customWidth="1"/>
    <col min="8" max="8" width="9.421875" style="0" customWidth="1"/>
    <col min="10" max="10" width="35.140625" style="0" customWidth="1"/>
    <col min="11" max="11" width="5.421875" style="0" customWidth="1"/>
    <col min="12" max="12" width="10.140625" style="0" customWidth="1"/>
    <col min="14" max="14" width="8.421875" style="0" customWidth="1"/>
    <col min="16" max="16" width="9.421875" style="0" customWidth="1"/>
    <col min="18" max="18" width="9.7109375" style="0" customWidth="1"/>
  </cols>
  <sheetData>
    <row r="1" spans="1:18" s="1" customFormat="1" ht="18.75">
      <c r="A1" s="443" t="s">
        <v>277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</row>
    <row r="2" spans="5:18" s="5" customFormat="1" ht="15">
      <c r="E2" s="6"/>
      <c r="F2" s="6"/>
      <c r="G2" s="6"/>
      <c r="H2" s="6"/>
      <c r="R2" s="93" t="s">
        <v>260</v>
      </c>
    </row>
    <row r="3" spans="1:18" s="5" customFormat="1" ht="15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</row>
    <row r="4" spans="1:18" s="5" customFormat="1" ht="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8" s="5" customFormat="1" ht="15.75">
      <c r="A5" s="446" t="s">
        <v>482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</row>
    <row r="6" spans="1:18" s="5" customFormat="1" ht="15">
      <c r="A6" s="453" t="s">
        <v>730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</row>
    <row r="7" s="5" customFormat="1" ht="15"/>
    <row r="8" spans="1:18" s="5" customFormat="1" ht="15" customHeight="1">
      <c r="A8" s="451" t="s">
        <v>427</v>
      </c>
      <c r="B8" s="454" t="s">
        <v>159</v>
      </c>
      <c r="C8" s="455" t="s">
        <v>475</v>
      </c>
      <c r="D8" s="456"/>
      <c r="E8" s="456"/>
      <c r="F8" s="457"/>
      <c r="G8" s="281" t="s">
        <v>476</v>
      </c>
      <c r="H8" s="323" t="s">
        <v>477</v>
      </c>
      <c r="I8" s="450" t="s">
        <v>144</v>
      </c>
      <c r="J8" s="451" t="s">
        <v>426</v>
      </c>
      <c r="K8" s="452" t="s">
        <v>159</v>
      </c>
      <c r="L8" s="455" t="s">
        <v>475</v>
      </c>
      <c r="M8" s="456"/>
      <c r="N8" s="456"/>
      <c r="O8" s="457"/>
      <c r="P8" s="281" t="s">
        <v>476</v>
      </c>
      <c r="Q8" s="323" t="s">
        <v>477</v>
      </c>
      <c r="R8" s="450" t="s">
        <v>144</v>
      </c>
    </row>
    <row r="9" spans="1:18" s="5" customFormat="1" ht="15">
      <c r="A9" s="451"/>
      <c r="B9" s="454"/>
      <c r="C9" s="285" t="s">
        <v>432</v>
      </c>
      <c r="D9" s="286" t="s">
        <v>432</v>
      </c>
      <c r="E9" s="286" t="s">
        <v>432</v>
      </c>
      <c r="F9" s="286" t="s">
        <v>432</v>
      </c>
      <c r="G9" s="280" t="s">
        <v>411</v>
      </c>
      <c r="H9" s="286" t="s">
        <v>433</v>
      </c>
      <c r="I9" s="450"/>
      <c r="J9" s="451"/>
      <c r="K9" s="452"/>
      <c r="L9" s="285" t="s">
        <v>432</v>
      </c>
      <c r="M9" s="286" t="s">
        <v>432</v>
      </c>
      <c r="N9" s="286" t="s">
        <v>432</v>
      </c>
      <c r="O9" s="286" t="s">
        <v>432</v>
      </c>
      <c r="P9" s="280" t="s">
        <v>411</v>
      </c>
      <c r="Q9" s="286" t="s">
        <v>433</v>
      </c>
      <c r="R9" s="450"/>
    </row>
    <row r="10" spans="1:18" s="5" customFormat="1" ht="15">
      <c r="A10" s="451"/>
      <c r="B10" s="454"/>
      <c r="C10" s="285" t="s">
        <v>423</v>
      </c>
      <c r="D10" s="286" t="s">
        <v>428</v>
      </c>
      <c r="E10" s="286" t="s">
        <v>421</v>
      </c>
      <c r="F10" s="286" t="s">
        <v>429</v>
      </c>
      <c r="G10" s="285" t="s">
        <v>479</v>
      </c>
      <c r="H10" s="286" t="s">
        <v>434</v>
      </c>
      <c r="I10" s="450"/>
      <c r="J10" s="451"/>
      <c r="K10" s="452"/>
      <c r="L10" s="285" t="s">
        <v>423</v>
      </c>
      <c r="M10" s="286" t="s">
        <v>428</v>
      </c>
      <c r="N10" s="286" t="s">
        <v>421</v>
      </c>
      <c r="O10" s="286" t="s">
        <v>429</v>
      </c>
      <c r="P10" s="285" t="s">
        <v>479</v>
      </c>
      <c r="Q10" s="286" t="s">
        <v>434</v>
      </c>
      <c r="R10" s="450"/>
    </row>
    <row r="11" spans="1:18" s="5" customFormat="1" ht="15">
      <c r="A11" s="451"/>
      <c r="B11" s="454"/>
      <c r="C11" s="282" t="s">
        <v>430</v>
      </c>
      <c r="D11" s="283" t="s">
        <v>420</v>
      </c>
      <c r="E11" s="283" t="s">
        <v>422</v>
      </c>
      <c r="F11" s="283" t="s">
        <v>424</v>
      </c>
      <c r="G11" s="282" t="s">
        <v>478</v>
      </c>
      <c r="H11" s="283" t="s">
        <v>425</v>
      </c>
      <c r="I11" s="450"/>
      <c r="J11" s="451"/>
      <c r="K11" s="452"/>
      <c r="L11" s="282" t="s">
        <v>430</v>
      </c>
      <c r="M11" s="283" t="s">
        <v>420</v>
      </c>
      <c r="N11" s="283" t="s">
        <v>422</v>
      </c>
      <c r="O11" s="283" t="s">
        <v>424</v>
      </c>
      <c r="P11" s="282" t="s">
        <v>478</v>
      </c>
      <c r="Q11" s="283" t="s">
        <v>425</v>
      </c>
      <c r="R11" s="450"/>
    </row>
    <row r="12" spans="1:18" s="5" customFormat="1" ht="15">
      <c r="A12" s="18" t="s">
        <v>449</v>
      </c>
      <c r="B12" s="18" t="s">
        <v>153</v>
      </c>
      <c r="C12" s="18"/>
      <c r="D12" s="18"/>
      <c r="E12" s="18"/>
      <c r="F12" s="113"/>
      <c r="G12" s="113"/>
      <c r="H12" s="113"/>
      <c r="I12" s="75">
        <f>SUM(C12:H12)</f>
        <v>0</v>
      </c>
      <c r="J12" s="18" t="s">
        <v>798</v>
      </c>
      <c r="K12" s="284" t="s">
        <v>274</v>
      </c>
      <c r="L12" s="73"/>
      <c r="M12" s="73">
        <v>83126</v>
      </c>
      <c r="N12" s="73"/>
      <c r="O12" s="73"/>
      <c r="P12" s="73"/>
      <c r="Q12" s="73"/>
      <c r="R12" s="75">
        <f aca="true" t="shared" si="0" ref="R12:R17">SUM(L12:Q12)</f>
        <v>83126</v>
      </c>
    </row>
    <row r="13" spans="1:18" s="5" customFormat="1" ht="15">
      <c r="A13" s="18" t="s">
        <v>448</v>
      </c>
      <c r="B13" s="18" t="s">
        <v>151</v>
      </c>
      <c r="C13" s="72"/>
      <c r="D13" s="72"/>
      <c r="E13" s="72"/>
      <c r="F13" s="72"/>
      <c r="G13" s="72"/>
      <c r="H13" s="72"/>
      <c r="I13" s="75">
        <f>SUM(C13:H13)</f>
        <v>0</v>
      </c>
      <c r="J13" s="18" t="s">
        <v>799</v>
      </c>
      <c r="K13" s="284" t="s">
        <v>5</v>
      </c>
      <c r="L13" s="72"/>
      <c r="M13" s="72"/>
      <c r="N13" s="72"/>
      <c r="O13" s="72"/>
      <c r="P13" s="72"/>
      <c r="Q13" s="72"/>
      <c r="R13" s="75">
        <f t="shared" si="0"/>
        <v>0</v>
      </c>
    </row>
    <row r="14" spans="1:18" s="5" customFormat="1" ht="15">
      <c r="A14" s="18" t="s">
        <v>438</v>
      </c>
      <c r="B14" s="18" t="s">
        <v>172</v>
      </c>
      <c r="C14" s="72"/>
      <c r="D14" s="72"/>
      <c r="E14" s="72"/>
      <c r="F14" s="72"/>
      <c r="G14" s="72"/>
      <c r="H14" s="72"/>
      <c r="I14" s="75">
        <f aca="true" t="shared" si="1" ref="I14:I26">SUM(C14:H14)</f>
        <v>0</v>
      </c>
      <c r="J14" s="18" t="s">
        <v>797</v>
      </c>
      <c r="K14" s="284" t="s">
        <v>301</v>
      </c>
      <c r="L14" s="72"/>
      <c r="M14" s="72">
        <v>42156</v>
      </c>
      <c r="N14" s="72"/>
      <c r="O14" s="72"/>
      <c r="P14" s="72">
        <v>109880</v>
      </c>
      <c r="Q14" s="72"/>
      <c r="R14" s="75">
        <f t="shared" si="0"/>
        <v>152036</v>
      </c>
    </row>
    <row r="15" spans="1:18" s="5" customFormat="1" ht="15">
      <c r="A15" s="18" t="s">
        <v>249</v>
      </c>
      <c r="B15" s="18" t="s">
        <v>154</v>
      </c>
      <c r="C15" s="72"/>
      <c r="D15" s="72"/>
      <c r="E15" s="72"/>
      <c r="F15" s="72"/>
      <c r="G15" s="72"/>
      <c r="H15" s="72"/>
      <c r="I15" s="75">
        <f t="shared" si="1"/>
        <v>0</v>
      </c>
      <c r="J15" s="18" t="s">
        <v>514</v>
      </c>
      <c r="K15" s="284" t="s">
        <v>330</v>
      </c>
      <c r="L15" s="72"/>
      <c r="M15" s="72">
        <v>267</v>
      </c>
      <c r="N15" s="72"/>
      <c r="O15" s="72"/>
      <c r="P15" s="72"/>
      <c r="Q15" s="72"/>
      <c r="R15" s="75">
        <f t="shared" si="0"/>
        <v>267</v>
      </c>
    </row>
    <row r="16" spans="1:18" s="5" customFormat="1" ht="15">
      <c r="A16" s="18" t="s">
        <v>796</v>
      </c>
      <c r="B16" s="18" t="s">
        <v>139</v>
      </c>
      <c r="C16" s="72"/>
      <c r="D16" s="72"/>
      <c r="E16" s="72"/>
      <c r="F16" s="72"/>
      <c r="G16" s="72"/>
      <c r="H16" s="72"/>
      <c r="I16" s="75">
        <f t="shared" si="1"/>
        <v>0</v>
      </c>
      <c r="J16" s="18" t="s">
        <v>516</v>
      </c>
      <c r="K16" s="284" t="s">
        <v>515</v>
      </c>
      <c r="L16" s="72"/>
      <c r="M16" s="72"/>
      <c r="N16" s="72"/>
      <c r="O16" s="72"/>
      <c r="P16" s="72"/>
      <c r="Q16" s="72"/>
      <c r="R16" s="75">
        <f t="shared" si="0"/>
        <v>0</v>
      </c>
    </row>
    <row r="17" spans="1:18" s="5" customFormat="1" ht="15">
      <c r="A17" s="18" t="s">
        <v>450</v>
      </c>
      <c r="B17" s="18" t="s">
        <v>155</v>
      </c>
      <c r="C17" s="72"/>
      <c r="D17" s="72"/>
      <c r="E17" s="72"/>
      <c r="F17" s="72"/>
      <c r="G17" s="72"/>
      <c r="H17" s="72"/>
      <c r="I17" s="75">
        <f t="shared" si="1"/>
        <v>0</v>
      </c>
      <c r="J17" s="18" t="s">
        <v>350</v>
      </c>
      <c r="K17" s="284" t="s">
        <v>349</v>
      </c>
      <c r="L17" s="72"/>
      <c r="M17" s="72">
        <v>121</v>
      </c>
      <c r="N17" s="72"/>
      <c r="O17" s="72"/>
      <c r="P17" s="72"/>
      <c r="Q17" s="72"/>
      <c r="R17" s="75">
        <f t="shared" si="0"/>
        <v>121</v>
      </c>
    </row>
    <row r="18" spans="1:18" s="5" customFormat="1" ht="15">
      <c r="A18" s="18" t="s">
        <v>440</v>
      </c>
      <c r="B18" s="18" t="s">
        <v>439</v>
      </c>
      <c r="C18" s="72"/>
      <c r="D18" s="72"/>
      <c r="E18" s="72"/>
      <c r="F18" s="72"/>
      <c r="G18" s="72"/>
      <c r="H18" s="72"/>
      <c r="I18" s="75">
        <f t="shared" si="1"/>
        <v>0</v>
      </c>
      <c r="J18" s="18" t="s">
        <v>483</v>
      </c>
      <c r="K18" s="284" t="s">
        <v>246</v>
      </c>
      <c r="L18" s="72"/>
      <c r="M18" s="72">
        <v>12853</v>
      </c>
      <c r="N18" s="72"/>
      <c r="O18" s="72"/>
      <c r="P18" s="72">
        <v>6945</v>
      </c>
      <c r="Q18" s="72"/>
      <c r="R18" s="75">
        <f aca="true" t="shared" si="2" ref="R18:R30">SUM(L18:Q18)</f>
        <v>19798</v>
      </c>
    </row>
    <row r="19" spans="1:18" s="5" customFormat="1" ht="15">
      <c r="A19" s="18" t="s">
        <v>481</v>
      </c>
      <c r="B19" s="18" t="s">
        <v>480</v>
      </c>
      <c r="C19" s="72"/>
      <c r="D19" s="72"/>
      <c r="E19" s="72"/>
      <c r="F19" s="72"/>
      <c r="G19" s="72">
        <v>878313</v>
      </c>
      <c r="H19" s="72"/>
      <c r="I19" s="75">
        <f t="shared" si="1"/>
        <v>878313</v>
      </c>
      <c r="J19" s="18" t="s">
        <v>437</v>
      </c>
      <c r="K19" s="284" t="s">
        <v>436</v>
      </c>
      <c r="L19" s="72"/>
      <c r="M19" s="72">
        <v>1223</v>
      </c>
      <c r="N19" s="72"/>
      <c r="O19" s="72"/>
      <c r="P19" s="72"/>
      <c r="Q19" s="72"/>
      <c r="R19" s="75">
        <f t="shared" si="2"/>
        <v>1223</v>
      </c>
    </row>
    <row r="20" spans="1:18" s="5" customFormat="1" ht="15">
      <c r="A20" s="18" t="s">
        <v>582</v>
      </c>
      <c r="B20" s="18" t="s">
        <v>581</v>
      </c>
      <c r="C20" s="72"/>
      <c r="D20" s="72"/>
      <c r="E20" s="72"/>
      <c r="F20" s="72"/>
      <c r="G20" s="72">
        <v>685011</v>
      </c>
      <c r="H20" s="72"/>
      <c r="I20" s="75">
        <f t="shared" si="1"/>
        <v>685011</v>
      </c>
      <c r="J20" s="18" t="s">
        <v>484</v>
      </c>
      <c r="K20" s="284" t="s">
        <v>247</v>
      </c>
      <c r="L20" s="72"/>
      <c r="M20" s="72">
        <v>5489</v>
      </c>
      <c r="N20" s="72"/>
      <c r="O20" s="72"/>
      <c r="P20" s="72">
        <v>3954</v>
      </c>
      <c r="Q20" s="72"/>
      <c r="R20" s="75">
        <f t="shared" si="2"/>
        <v>9443</v>
      </c>
    </row>
    <row r="21" spans="1:18" s="5" customFormat="1" ht="15">
      <c r="A21" s="18" t="s">
        <v>442</v>
      </c>
      <c r="B21" s="18" t="s">
        <v>441</v>
      </c>
      <c r="C21" s="72"/>
      <c r="D21" s="72"/>
      <c r="E21" s="72"/>
      <c r="F21" s="72"/>
      <c r="G21" s="72"/>
      <c r="H21" s="72"/>
      <c r="I21" s="75">
        <f t="shared" si="1"/>
        <v>0</v>
      </c>
      <c r="J21" s="18" t="s">
        <v>485</v>
      </c>
      <c r="K21" s="284" t="s">
        <v>248</v>
      </c>
      <c r="L21" s="72"/>
      <c r="M21" s="72">
        <v>2505</v>
      </c>
      <c r="N21" s="72"/>
      <c r="O21" s="72"/>
      <c r="P21" s="72">
        <v>2136</v>
      </c>
      <c r="Q21" s="72"/>
      <c r="R21" s="75">
        <f t="shared" si="2"/>
        <v>4641</v>
      </c>
    </row>
    <row r="22" spans="1:18" s="5" customFormat="1" ht="15">
      <c r="A22" s="18" t="s">
        <v>795</v>
      </c>
      <c r="B22" s="18" t="s">
        <v>793</v>
      </c>
      <c r="C22" s="72"/>
      <c r="D22" s="72"/>
      <c r="E22" s="72"/>
      <c r="F22" s="72"/>
      <c r="G22" s="72">
        <v>-209252</v>
      </c>
      <c r="H22" s="72"/>
      <c r="I22" s="75">
        <f t="shared" si="1"/>
        <v>-209252</v>
      </c>
      <c r="J22" s="18" t="s">
        <v>352</v>
      </c>
      <c r="K22" s="284" t="s">
        <v>351</v>
      </c>
      <c r="L22" s="72"/>
      <c r="M22" s="72">
        <v>23530</v>
      </c>
      <c r="N22" s="72"/>
      <c r="O22" s="72"/>
      <c r="P22" s="72"/>
      <c r="Q22" s="72"/>
      <c r="R22" s="75">
        <f t="shared" si="2"/>
        <v>23530</v>
      </c>
    </row>
    <row r="23" spans="1:18" s="5" customFormat="1" ht="15">
      <c r="A23" s="18" t="s">
        <v>446</v>
      </c>
      <c r="B23" s="18" t="s">
        <v>147</v>
      </c>
      <c r="C23" s="72"/>
      <c r="D23" s="72">
        <v>90104</v>
      </c>
      <c r="E23" s="72"/>
      <c r="F23" s="72"/>
      <c r="G23" s="72">
        <v>350583</v>
      </c>
      <c r="H23" s="72">
        <v>654052</v>
      </c>
      <c r="I23" s="75">
        <f t="shared" si="1"/>
        <v>1094739</v>
      </c>
      <c r="J23" s="18" t="s">
        <v>6</v>
      </c>
      <c r="K23" s="284" t="s">
        <v>302</v>
      </c>
      <c r="L23" s="72"/>
      <c r="M23" s="72"/>
      <c r="N23" s="72"/>
      <c r="O23" s="72"/>
      <c r="P23" s="72"/>
      <c r="Q23" s="72"/>
      <c r="R23" s="75">
        <f t="shared" si="2"/>
        <v>0</v>
      </c>
    </row>
    <row r="24" spans="1:18" s="5" customFormat="1" ht="15">
      <c r="A24" s="18" t="s">
        <v>447</v>
      </c>
      <c r="B24" s="18" t="s">
        <v>148</v>
      </c>
      <c r="C24" s="72"/>
      <c r="D24" s="72">
        <v>-62849</v>
      </c>
      <c r="E24" s="72"/>
      <c r="F24" s="72"/>
      <c r="G24" s="72">
        <v>-263576</v>
      </c>
      <c r="H24" s="72"/>
      <c r="I24" s="75">
        <f t="shared" si="1"/>
        <v>-326425</v>
      </c>
      <c r="J24" s="18" t="s">
        <v>239</v>
      </c>
      <c r="K24" s="284" t="s">
        <v>240</v>
      </c>
      <c r="L24" s="72"/>
      <c r="M24" s="72">
        <v>3330</v>
      </c>
      <c r="N24" s="72"/>
      <c r="O24" s="72"/>
      <c r="P24" s="72">
        <v>7902</v>
      </c>
      <c r="Q24" s="72"/>
      <c r="R24" s="75">
        <f t="shared" si="2"/>
        <v>11232</v>
      </c>
    </row>
    <row r="25" spans="1:18" s="5" customFormat="1" ht="15">
      <c r="A25" s="18" t="s">
        <v>444</v>
      </c>
      <c r="B25" s="18" t="s">
        <v>255</v>
      </c>
      <c r="C25" s="72"/>
      <c r="D25" s="72">
        <v>512853</v>
      </c>
      <c r="E25" s="76"/>
      <c r="F25" s="72"/>
      <c r="G25" s="72">
        <v>876908</v>
      </c>
      <c r="H25" s="72">
        <v>2722531</v>
      </c>
      <c r="I25" s="75">
        <f t="shared" si="1"/>
        <v>4112292</v>
      </c>
      <c r="J25" s="18" t="s">
        <v>250</v>
      </c>
      <c r="K25" s="284" t="s">
        <v>241</v>
      </c>
      <c r="L25" s="72"/>
      <c r="M25" s="72">
        <v>2316</v>
      </c>
      <c r="N25" s="72"/>
      <c r="O25" s="72"/>
      <c r="P25" s="72"/>
      <c r="Q25" s="72"/>
      <c r="R25" s="75">
        <f t="shared" si="2"/>
        <v>2316</v>
      </c>
    </row>
    <row r="26" spans="1:18" s="5" customFormat="1" ht="15">
      <c r="A26" s="18" t="s">
        <v>445</v>
      </c>
      <c r="B26" s="18" t="s">
        <v>256</v>
      </c>
      <c r="C26" s="72"/>
      <c r="D26" s="72">
        <v>-31997</v>
      </c>
      <c r="E26" s="72"/>
      <c r="F26" s="76"/>
      <c r="G26" s="76"/>
      <c r="H26" s="76"/>
      <c r="I26" s="75">
        <f t="shared" si="1"/>
        <v>-31997</v>
      </c>
      <c r="J26" s="18" t="s">
        <v>251</v>
      </c>
      <c r="K26" s="284" t="s">
        <v>242</v>
      </c>
      <c r="L26" s="72"/>
      <c r="M26" s="72">
        <v>8461</v>
      </c>
      <c r="N26" s="72"/>
      <c r="O26" s="72"/>
      <c r="P26" s="72">
        <v>156545</v>
      </c>
      <c r="Q26" s="72">
        <v>14234</v>
      </c>
      <c r="R26" s="75">
        <f t="shared" si="2"/>
        <v>179240</v>
      </c>
    </row>
    <row r="27" spans="1:18" s="5" customFormat="1" ht="15">
      <c r="A27" s="18" t="s">
        <v>580</v>
      </c>
      <c r="B27" s="18" t="s">
        <v>345</v>
      </c>
      <c r="C27" s="76"/>
      <c r="D27" s="76">
        <v>-197093</v>
      </c>
      <c r="E27" s="72"/>
      <c r="F27" s="72"/>
      <c r="G27" s="72">
        <v>2060294</v>
      </c>
      <c r="H27" s="72">
        <v>305032</v>
      </c>
      <c r="I27" s="75">
        <f aca="true" t="shared" si="3" ref="I27:I32">SUM(C27:H27)</f>
        <v>2168233</v>
      </c>
      <c r="J27" s="18" t="s">
        <v>331</v>
      </c>
      <c r="K27" s="284" t="s">
        <v>243</v>
      </c>
      <c r="L27" s="72"/>
      <c r="M27" s="72">
        <v>68</v>
      </c>
      <c r="N27" s="72"/>
      <c r="O27" s="72"/>
      <c r="P27" s="72"/>
      <c r="Q27" s="72"/>
      <c r="R27" s="75">
        <f t="shared" si="2"/>
        <v>68</v>
      </c>
    </row>
    <row r="28" spans="1:18" s="5" customFormat="1" ht="15">
      <c r="A28" s="18" t="s">
        <v>435</v>
      </c>
      <c r="B28" s="18" t="s">
        <v>51</v>
      </c>
      <c r="C28" s="76"/>
      <c r="D28" s="76">
        <v>-90162</v>
      </c>
      <c r="E28" s="72"/>
      <c r="F28" s="72"/>
      <c r="G28" s="72">
        <v>-1091994</v>
      </c>
      <c r="H28" s="72"/>
      <c r="I28" s="75">
        <f t="shared" si="3"/>
        <v>-1182156</v>
      </c>
      <c r="J28" s="18" t="s">
        <v>332</v>
      </c>
      <c r="K28" s="284" t="s">
        <v>333</v>
      </c>
      <c r="L28" s="72"/>
      <c r="M28" s="72"/>
      <c r="N28" s="72"/>
      <c r="O28" s="72"/>
      <c r="P28" s="72">
        <v>880</v>
      </c>
      <c r="Q28" s="72"/>
      <c r="R28" s="75">
        <f t="shared" si="2"/>
        <v>880</v>
      </c>
    </row>
    <row r="29" spans="1:18" s="5" customFormat="1" ht="15">
      <c r="A29" s="18" t="s">
        <v>253</v>
      </c>
      <c r="B29" s="18" t="s">
        <v>254</v>
      </c>
      <c r="C29" s="76"/>
      <c r="D29" s="76"/>
      <c r="E29" s="72"/>
      <c r="F29" s="72"/>
      <c r="G29" s="72"/>
      <c r="H29" s="72"/>
      <c r="I29" s="75">
        <f t="shared" si="3"/>
        <v>0</v>
      </c>
      <c r="J29" s="18" t="s">
        <v>523</v>
      </c>
      <c r="K29" s="284" t="s">
        <v>522</v>
      </c>
      <c r="L29" s="72"/>
      <c r="M29" s="72"/>
      <c r="N29" s="72"/>
      <c r="O29" s="72"/>
      <c r="P29" s="72">
        <v>247</v>
      </c>
      <c r="Q29" s="72"/>
      <c r="R29" s="75">
        <f t="shared" si="2"/>
        <v>247</v>
      </c>
    </row>
    <row r="30" spans="1:18" s="5" customFormat="1" ht="15">
      <c r="A30" s="18" t="s">
        <v>451</v>
      </c>
      <c r="B30" s="18" t="s">
        <v>280</v>
      </c>
      <c r="C30" s="76"/>
      <c r="D30" s="76"/>
      <c r="E30" s="72"/>
      <c r="F30" s="72"/>
      <c r="G30" s="72"/>
      <c r="H30" s="72"/>
      <c r="I30" s="75">
        <f t="shared" si="3"/>
        <v>0</v>
      </c>
      <c r="J30" s="18" t="s">
        <v>8</v>
      </c>
      <c r="K30" s="284" t="s">
        <v>7</v>
      </c>
      <c r="L30" s="72"/>
      <c r="M30" s="72">
        <v>13251</v>
      </c>
      <c r="N30" s="72"/>
      <c r="O30" s="72"/>
      <c r="P30" s="72"/>
      <c r="Q30" s="72"/>
      <c r="R30" s="75">
        <f t="shared" si="2"/>
        <v>13251</v>
      </c>
    </row>
    <row r="31" spans="1:18" s="5" customFormat="1" ht="15">
      <c r="A31" s="18"/>
      <c r="B31" s="18"/>
      <c r="C31" s="76"/>
      <c r="D31" s="76"/>
      <c r="E31" s="76"/>
      <c r="F31" s="76"/>
      <c r="G31" s="76"/>
      <c r="H31" s="76"/>
      <c r="I31" s="75">
        <f t="shared" si="3"/>
        <v>0</v>
      </c>
      <c r="J31" s="18" t="s">
        <v>739</v>
      </c>
      <c r="K31" s="284" t="s">
        <v>304</v>
      </c>
      <c r="L31" s="72"/>
      <c r="M31" s="72"/>
      <c r="N31" s="72"/>
      <c r="O31" s="72"/>
      <c r="P31" s="72">
        <v>2995524</v>
      </c>
      <c r="Q31" s="72">
        <v>3636573</v>
      </c>
      <c r="R31" s="75">
        <f aca="true" t="shared" si="4" ref="R31:R36">SUM(L31:Q31)</f>
        <v>6632097</v>
      </c>
    </row>
    <row r="32" spans="1:18" s="5" customFormat="1" ht="15">
      <c r="A32" s="18"/>
      <c r="B32" s="18"/>
      <c r="C32" s="76"/>
      <c r="D32" s="76"/>
      <c r="E32" s="76"/>
      <c r="F32" s="76"/>
      <c r="G32" s="76"/>
      <c r="H32" s="76"/>
      <c r="I32" s="75">
        <f t="shared" si="3"/>
        <v>0</v>
      </c>
      <c r="J32" s="18" t="s">
        <v>736</v>
      </c>
      <c r="K32" s="284" t="s">
        <v>735</v>
      </c>
      <c r="L32" s="72"/>
      <c r="M32" s="72">
        <v>22160</v>
      </c>
      <c r="N32" s="72"/>
      <c r="O32" s="72"/>
      <c r="P32" s="72"/>
      <c r="Q32" s="72"/>
      <c r="R32" s="75">
        <f t="shared" si="4"/>
        <v>22160</v>
      </c>
    </row>
    <row r="33" spans="1:18" s="5" customFormat="1" ht="15">
      <c r="A33" s="18"/>
      <c r="B33" s="18"/>
      <c r="C33" s="76"/>
      <c r="D33" s="76"/>
      <c r="E33" s="76"/>
      <c r="F33" s="76"/>
      <c r="G33" s="76"/>
      <c r="H33" s="76"/>
      <c r="I33" s="75">
        <f>SUM(C33:H33)</f>
        <v>0</v>
      </c>
      <c r="J33" s="18" t="s">
        <v>738</v>
      </c>
      <c r="K33" s="284" t="s">
        <v>737</v>
      </c>
      <c r="L33" s="72"/>
      <c r="M33" s="72"/>
      <c r="N33" s="72"/>
      <c r="O33" s="72"/>
      <c r="P33" s="72"/>
      <c r="Q33" s="72">
        <v>30808</v>
      </c>
      <c r="R33" s="75">
        <f t="shared" si="4"/>
        <v>30808</v>
      </c>
    </row>
    <row r="34" spans="1:18" s="5" customFormat="1" ht="15">
      <c r="A34" s="18"/>
      <c r="B34" s="18"/>
      <c r="C34" s="76"/>
      <c r="D34" s="76"/>
      <c r="E34" s="76"/>
      <c r="F34" s="76"/>
      <c r="G34" s="76"/>
      <c r="H34" s="76"/>
      <c r="I34" s="75">
        <f>SUM(C34:H34)</f>
        <v>0</v>
      </c>
      <c r="J34" s="18" t="s">
        <v>525</v>
      </c>
      <c r="K34" s="284" t="s">
        <v>524</v>
      </c>
      <c r="L34" s="72"/>
      <c r="M34" s="72"/>
      <c r="N34" s="72"/>
      <c r="O34" s="72"/>
      <c r="P34" s="72">
        <v>2274</v>
      </c>
      <c r="Q34" s="72"/>
      <c r="R34" s="75">
        <f t="shared" si="4"/>
        <v>2274</v>
      </c>
    </row>
    <row r="35" spans="1:18" s="5" customFormat="1" ht="15">
      <c r="A35" s="18"/>
      <c r="B35" s="18"/>
      <c r="C35" s="76"/>
      <c r="D35" s="76"/>
      <c r="E35" s="76"/>
      <c r="F35" s="76"/>
      <c r="G35" s="76"/>
      <c r="H35" s="76"/>
      <c r="I35" s="75">
        <f>SUM(C35:H35)</f>
        <v>0</v>
      </c>
      <c r="J35" s="18" t="s">
        <v>287</v>
      </c>
      <c r="K35" s="284" t="s">
        <v>286</v>
      </c>
      <c r="L35" s="72"/>
      <c r="M35" s="72"/>
      <c r="N35" s="72"/>
      <c r="O35" s="72"/>
      <c r="P35" s="72"/>
      <c r="Q35" s="72"/>
      <c r="R35" s="75">
        <f t="shared" si="4"/>
        <v>0</v>
      </c>
    </row>
    <row r="36" spans="1:18" s="12" customFormat="1" ht="14.25">
      <c r="A36" s="287" t="s">
        <v>257</v>
      </c>
      <c r="B36" s="287"/>
      <c r="C36" s="288">
        <f aca="true" t="shared" si="5" ref="C36:H36">SUM(C12:C35)</f>
        <v>0</v>
      </c>
      <c r="D36" s="288">
        <f>SUM(D12:D35)</f>
        <v>220856</v>
      </c>
      <c r="E36" s="288">
        <f t="shared" si="5"/>
        <v>0</v>
      </c>
      <c r="F36" s="288">
        <f t="shared" si="5"/>
        <v>0</v>
      </c>
      <c r="G36" s="288">
        <f t="shared" si="5"/>
        <v>3286287</v>
      </c>
      <c r="H36" s="288">
        <f t="shared" si="5"/>
        <v>3681615</v>
      </c>
      <c r="I36" s="289">
        <f>SUM(C36:H36)</f>
        <v>7188758</v>
      </c>
      <c r="J36" s="287" t="s">
        <v>443</v>
      </c>
      <c r="K36" s="287"/>
      <c r="L36" s="288">
        <f aca="true" t="shared" si="6" ref="L36:Q36">SUM(L12:L35)</f>
        <v>0</v>
      </c>
      <c r="M36" s="288">
        <f t="shared" si="6"/>
        <v>220856</v>
      </c>
      <c r="N36" s="288">
        <f t="shared" si="6"/>
        <v>0</v>
      </c>
      <c r="O36" s="288">
        <f t="shared" si="6"/>
        <v>0</v>
      </c>
      <c r="P36" s="288">
        <f t="shared" si="6"/>
        <v>3286287</v>
      </c>
      <c r="Q36" s="288">
        <f t="shared" si="6"/>
        <v>3681615</v>
      </c>
      <c r="R36" s="289">
        <f t="shared" si="4"/>
        <v>7188758</v>
      </c>
    </row>
    <row r="37" spans="1:18" s="5" customFormat="1" ht="15">
      <c r="A37" s="18" t="s">
        <v>640</v>
      </c>
      <c r="B37" s="18" t="s">
        <v>149</v>
      </c>
      <c r="C37" s="72"/>
      <c r="D37" s="72"/>
      <c r="E37" s="72"/>
      <c r="F37" s="72"/>
      <c r="G37" s="72"/>
      <c r="H37" s="72"/>
      <c r="I37" s="72">
        <f>SUM(C37:H37)</f>
        <v>0</v>
      </c>
      <c r="J37" s="18"/>
      <c r="K37" s="18"/>
      <c r="L37" s="72"/>
      <c r="M37" s="72"/>
      <c r="N37" s="72"/>
      <c r="O37" s="72"/>
      <c r="P37" s="72"/>
      <c r="Q37" s="72"/>
      <c r="R37" s="72"/>
    </row>
    <row r="38" spans="1:18" s="5" customFormat="1" ht="15">
      <c r="A38" s="18" t="s">
        <v>794</v>
      </c>
      <c r="B38" s="18" t="s">
        <v>150</v>
      </c>
      <c r="C38" s="72">
        <f>C37+C36-L36</f>
        <v>0</v>
      </c>
      <c r="D38" s="72">
        <f aca="true" t="shared" si="7" ref="D38:I38">D37+D36-M36</f>
        <v>0</v>
      </c>
      <c r="E38" s="72">
        <f>E37+E36-N36</f>
        <v>0</v>
      </c>
      <c r="F38" s="72">
        <f t="shared" si="7"/>
        <v>0</v>
      </c>
      <c r="G38" s="72">
        <f t="shared" si="7"/>
        <v>0</v>
      </c>
      <c r="H38" s="72">
        <f t="shared" si="7"/>
        <v>0</v>
      </c>
      <c r="I38" s="72">
        <f t="shared" si="7"/>
        <v>0</v>
      </c>
      <c r="J38" s="18"/>
      <c r="K38" s="18"/>
      <c r="L38" s="72"/>
      <c r="M38" s="72"/>
      <c r="N38" s="72"/>
      <c r="O38" s="72"/>
      <c r="P38" s="72"/>
      <c r="Q38" s="72"/>
      <c r="R38" s="72"/>
    </row>
    <row r="39" spans="10:18" s="5" customFormat="1" ht="15">
      <c r="J39" s="40"/>
      <c r="L39" s="26"/>
      <c r="M39" s="26"/>
      <c r="R39" s="26"/>
    </row>
    <row r="40" spans="12:18" s="5" customFormat="1" ht="15">
      <c r="L40" s="26"/>
      <c r="M40" s="74"/>
      <c r="O40" s="26"/>
      <c r="P40" s="26"/>
      <c r="Q40" s="26"/>
      <c r="R40" s="26"/>
    </row>
    <row r="41" spans="12:18" s="5" customFormat="1" ht="15">
      <c r="L41" s="26"/>
      <c r="M41" s="74"/>
      <c r="O41" s="26"/>
      <c r="P41" s="26"/>
      <c r="Q41" s="26"/>
      <c r="R41" s="26"/>
    </row>
    <row r="42" spans="1:10" s="5" customFormat="1" ht="15.75">
      <c r="A42" s="182" t="s">
        <v>63</v>
      </c>
      <c r="B42" s="40"/>
      <c r="J42" s="5" t="s">
        <v>431</v>
      </c>
    </row>
    <row r="43" spans="1:14" s="5" customFormat="1" ht="15.75">
      <c r="A43" s="182" t="s">
        <v>83</v>
      </c>
      <c r="B43" s="40"/>
      <c r="K43" s="5" t="s">
        <v>66</v>
      </c>
      <c r="M43" s="16"/>
      <c r="N43" s="16"/>
    </row>
    <row r="46" spans="1:238" ht="15">
      <c r="A46" s="27"/>
      <c r="B46" s="5"/>
      <c r="C46" s="5"/>
      <c r="D46" s="5"/>
      <c r="E46" s="5"/>
      <c r="F46" s="5"/>
      <c r="G46" s="5"/>
      <c r="H46" s="5"/>
      <c r="I46" s="5"/>
      <c r="J46" s="5"/>
      <c r="K46" s="5"/>
      <c r="L46" s="12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12"/>
      <c r="AB46" s="5"/>
      <c r="AC46" s="5"/>
      <c r="AD46" s="5"/>
      <c r="AE46" s="5"/>
      <c r="AF46" s="5"/>
      <c r="AG46" s="27"/>
      <c r="AH46" s="5"/>
      <c r="AI46" s="5"/>
      <c r="AJ46" s="5"/>
      <c r="AK46" s="5"/>
      <c r="AL46" s="5"/>
      <c r="AM46" s="5"/>
      <c r="AN46" s="5"/>
      <c r="AO46" s="5"/>
      <c r="AP46" s="5"/>
      <c r="AQ46" s="12"/>
      <c r="AR46" s="5"/>
      <c r="AS46" s="5"/>
      <c r="AT46" s="5"/>
      <c r="AU46" s="5"/>
      <c r="AV46" s="5"/>
      <c r="AW46" s="27"/>
      <c r="AX46" s="5"/>
      <c r="AY46" s="5"/>
      <c r="AZ46" s="5"/>
      <c r="BA46" s="5"/>
      <c r="BB46" s="5"/>
      <c r="BC46" s="5"/>
      <c r="BD46" s="5"/>
      <c r="BE46" s="5"/>
      <c r="BF46" s="5"/>
      <c r="BG46" s="12"/>
      <c r="BH46" s="5"/>
      <c r="BI46" s="5"/>
      <c r="BJ46" s="5"/>
      <c r="BK46" s="5"/>
      <c r="BL46" s="5"/>
      <c r="BM46" s="27"/>
      <c r="BN46" s="5"/>
      <c r="BO46" s="5"/>
      <c r="BP46" s="5"/>
      <c r="BQ46" s="5"/>
      <c r="BR46" s="5"/>
      <c r="BS46" s="5"/>
      <c r="BT46" s="5"/>
      <c r="BU46" s="5"/>
      <c r="BV46" s="5"/>
      <c r="BW46" s="12"/>
      <c r="BX46" s="5"/>
      <c r="BY46" s="5"/>
      <c r="BZ46" s="5"/>
      <c r="CA46" s="5"/>
      <c r="CB46" s="5"/>
      <c r="CC46" s="27"/>
      <c r="CD46" s="5"/>
      <c r="CE46" s="5"/>
      <c r="CF46" s="5"/>
      <c r="CG46" s="5"/>
      <c r="CH46" s="5"/>
      <c r="CI46" s="5"/>
      <c r="CJ46" s="5"/>
      <c r="CK46" s="5"/>
      <c r="CL46" s="5"/>
      <c r="CM46" s="12"/>
      <c r="CN46" s="5"/>
      <c r="CO46" s="5"/>
      <c r="CP46" s="5"/>
      <c r="CQ46" s="5"/>
      <c r="CR46" s="5"/>
      <c r="CS46" s="27"/>
      <c r="CT46" s="5"/>
      <c r="CU46" s="5"/>
      <c r="CV46" s="5"/>
      <c r="CW46" s="5"/>
      <c r="CX46" s="5"/>
      <c r="CY46" s="5"/>
      <c r="CZ46" s="5"/>
      <c r="DA46" s="5"/>
      <c r="DB46" s="5"/>
      <c r="DC46" s="12"/>
      <c r="DD46" s="5"/>
      <c r="DE46" s="5"/>
      <c r="DF46" s="5"/>
      <c r="DG46" s="5"/>
      <c r="DH46" s="5"/>
      <c r="DI46" s="27"/>
      <c r="DJ46" s="5"/>
      <c r="DK46" s="5"/>
      <c r="DL46" s="5"/>
      <c r="DM46" s="5"/>
      <c r="DN46" s="5"/>
      <c r="DO46" s="5"/>
      <c r="DP46" s="5"/>
      <c r="DQ46" s="5"/>
      <c r="DR46" s="5"/>
      <c r="DS46" s="12"/>
      <c r="DT46" s="5"/>
      <c r="DU46" s="5"/>
      <c r="DV46" s="5"/>
      <c r="DW46" s="5"/>
      <c r="DX46" s="5"/>
      <c r="DY46" s="27"/>
      <c r="DZ46" s="5"/>
      <c r="EA46" s="5"/>
      <c r="EB46" s="5"/>
      <c r="EC46" s="5"/>
      <c r="ED46" s="5"/>
      <c r="EE46" s="5"/>
      <c r="EF46" s="5"/>
      <c r="EG46" s="5"/>
      <c r="EH46" s="5"/>
      <c r="EI46" s="12"/>
      <c r="EJ46" s="5"/>
      <c r="EK46" s="5"/>
      <c r="EL46" s="5"/>
      <c r="EM46" s="5"/>
      <c r="EN46" s="5"/>
      <c r="EO46" s="27"/>
      <c r="EP46" s="5"/>
      <c r="EQ46" s="5"/>
      <c r="ER46" s="5"/>
      <c r="ES46" s="5"/>
      <c r="ET46" s="5"/>
      <c r="EU46" s="5"/>
      <c r="EV46" s="5"/>
      <c r="EW46" s="5"/>
      <c r="EX46" s="5"/>
      <c r="EY46" s="12"/>
      <c r="EZ46" s="5"/>
      <c r="FA46" s="5"/>
      <c r="FB46" s="5"/>
      <c r="FC46" s="5"/>
      <c r="FD46" s="5"/>
      <c r="FE46" s="27"/>
      <c r="FF46" s="5"/>
      <c r="FG46" s="5"/>
      <c r="FH46" s="5"/>
      <c r="FI46" s="5"/>
      <c r="FJ46" s="5"/>
      <c r="FK46" s="5"/>
      <c r="FL46" s="5"/>
      <c r="FM46" s="5"/>
      <c r="FN46" s="5"/>
      <c r="FO46" s="12"/>
      <c r="FP46" s="5"/>
      <c r="FQ46" s="5"/>
      <c r="FR46" s="5"/>
      <c r="FS46" s="5"/>
      <c r="FT46" s="5"/>
      <c r="FU46" s="27"/>
      <c r="FV46" s="5"/>
      <c r="FW46" s="5"/>
      <c r="FX46" s="5"/>
      <c r="FY46" s="5"/>
      <c r="FZ46" s="5"/>
      <c r="GA46" s="5"/>
      <c r="GB46" s="5"/>
      <c r="GC46" s="5"/>
      <c r="GD46" s="5"/>
      <c r="GE46" s="12"/>
      <c r="GF46" s="5"/>
      <c r="GG46" s="5"/>
      <c r="GH46" s="5"/>
      <c r="GI46" s="5"/>
      <c r="GJ46" s="5"/>
      <c r="GK46" s="27"/>
      <c r="GL46" s="5"/>
      <c r="GM46" s="5"/>
      <c r="GN46" s="5"/>
      <c r="GO46" s="5"/>
      <c r="GP46" s="5"/>
      <c r="GQ46" s="5"/>
      <c r="GR46" s="5"/>
      <c r="GS46" s="5"/>
      <c r="GT46" s="5"/>
      <c r="GU46" s="12"/>
      <c r="GV46" s="5"/>
      <c r="GW46" s="5"/>
      <c r="GX46" s="5"/>
      <c r="GY46" s="5"/>
      <c r="GZ46" s="5"/>
      <c r="HA46" s="27"/>
      <c r="HB46" s="5"/>
      <c r="HC46" s="5"/>
      <c r="HD46" s="5"/>
      <c r="HE46" s="5"/>
      <c r="HF46" s="5"/>
      <c r="HG46" s="5"/>
      <c r="HH46" s="5"/>
      <c r="HI46" s="5"/>
      <c r="HJ46" s="5"/>
      <c r="HK46" s="12"/>
      <c r="HL46" s="5"/>
      <c r="HM46" s="5"/>
      <c r="HN46" s="5"/>
      <c r="HO46" s="5"/>
      <c r="HP46" s="5"/>
      <c r="HQ46" s="27"/>
      <c r="HR46" s="5"/>
      <c r="HS46" s="5"/>
      <c r="HT46" s="5"/>
      <c r="HU46" s="5"/>
      <c r="HV46" s="5"/>
      <c r="HW46" s="5"/>
      <c r="HX46" s="5"/>
      <c r="HY46" s="5"/>
      <c r="HZ46" s="5"/>
      <c r="IA46" s="12"/>
      <c r="IB46" s="5"/>
      <c r="IC46" s="5"/>
      <c r="ID46" s="5"/>
    </row>
    <row r="48" s="43" customFormat="1" ht="11.25"/>
    <row r="49" s="43" customFormat="1" ht="11.25"/>
    <row r="50" s="43" customFormat="1" ht="11.25"/>
    <row r="51" s="43" customFormat="1" ht="11.25"/>
    <row r="52" s="43" customFormat="1" ht="11.25"/>
    <row r="53" s="43" customFormat="1" ht="11.25"/>
    <row r="54" s="43" customFormat="1" ht="11.25"/>
    <row r="55" s="43" customFormat="1" ht="11.25"/>
    <row r="56" s="43" customFormat="1" ht="11.25"/>
    <row r="57" s="43" customFormat="1" ht="11.25"/>
    <row r="58" s="43" customFormat="1" ht="11.25"/>
    <row r="59" s="43" customFormat="1" ht="11.25"/>
    <row r="60" s="43" customFormat="1" ht="11.25"/>
    <row r="61" s="43" customFormat="1" ht="11.25"/>
    <row r="62" s="43" customFormat="1" ht="11.25"/>
    <row r="63" s="43" customFormat="1" ht="11.25"/>
    <row r="64" s="43" customFormat="1" ht="11.25"/>
    <row r="65" s="43" customFormat="1" ht="11.25"/>
    <row r="66" s="43" customFormat="1" ht="11.25"/>
    <row r="67" s="43" customFormat="1" ht="11.25"/>
    <row r="68" s="43" customFormat="1" ht="11.25"/>
    <row r="69" s="43" customFormat="1" ht="11.25"/>
    <row r="70" s="43" customFormat="1" ht="11.25"/>
    <row r="71" s="43" customFormat="1" ht="11.25"/>
    <row r="72" s="43" customFormat="1" ht="11.25"/>
    <row r="73" s="43" customFormat="1" ht="11.25"/>
    <row r="74" s="43" customFormat="1" ht="11.25"/>
    <row r="75" s="43" customFormat="1" ht="11.25"/>
    <row r="76" s="43" customFormat="1" ht="11.25"/>
    <row r="77" s="43" customFormat="1" ht="11.25"/>
    <row r="78" s="43" customFormat="1" ht="11.25"/>
    <row r="79" s="43" customFormat="1" ht="11.25"/>
    <row r="80" s="43" customFormat="1" ht="11.25"/>
    <row r="81" s="43" customFormat="1" ht="11.25"/>
    <row r="82" s="43" customFormat="1" ht="11.25"/>
    <row r="83" s="43" customFormat="1" ht="11.25"/>
    <row r="84" s="43" customFormat="1" ht="11.25"/>
    <row r="85" s="43" customFormat="1" ht="11.25"/>
    <row r="86" s="43" customFormat="1" ht="11.25"/>
    <row r="87" s="43" customFormat="1" ht="11.25"/>
    <row r="88" s="43" customFormat="1" ht="11.25"/>
    <row r="89" s="43" customFormat="1" ht="11.25"/>
    <row r="90" s="43" customFormat="1" ht="11.25"/>
    <row r="91" s="43" customFormat="1" ht="11.25"/>
    <row r="92" s="43" customFormat="1" ht="11.25"/>
    <row r="93" s="43" customFormat="1" ht="11.25"/>
    <row r="94" s="43" customFormat="1" ht="11.25"/>
    <row r="95" s="43" customFormat="1" ht="11.25"/>
    <row r="96" s="43" customFormat="1" ht="11.25"/>
    <row r="97" s="43" customFormat="1" ht="11.25"/>
    <row r="98" s="43" customFormat="1" ht="11.25"/>
    <row r="99" s="43" customFormat="1" ht="11.25"/>
    <row r="100" s="43" customFormat="1" ht="11.25"/>
    <row r="101" s="43" customFormat="1" ht="11.25"/>
    <row r="102" s="43" customFormat="1" ht="11.25"/>
    <row r="103" s="43" customFormat="1" ht="11.25"/>
    <row r="104" s="43" customFormat="1" ht="11.25"/>
    <row r="105" s="43" customFormat="1" ht="11.25"/>
    <row r="106" s="43" customFormat="1" ht="11.25"/>
    <row r="107" s="43" customFormat="1" ht="11.25"/>
    <row r="108" s="43" customFormat="1" ht="11.25"/>
    <row r="109" s="43" customFormat="1" ht="11.25"/>
    <row r="110" s="43" customFormat="1" ht="11.25"/>
    <row r="111" s="43" customFormat="1" ht="11.25"/>
    <row r="112" s="43" customFormat="1" ht="11.25"/>
    <row r="113" s="43" customFormat="1" ht="11.25"/>
    <row r="114" s="43" customFormat="1" ht="11.25"/>
    <row r="115" s="43" customFormat="1" ht="11.25"/>
    <row r="116" s="43" customFormat="1" ht="11.25"/>
    <row r="117" s="43" customFormat="1" ht="11.25"/>
    <row r="118" s="43" customFormat="1" ht="11.25"/>
    <row r="119" s="43" customFormat="1" ht="11.25"/>
    <row r="120" s="43" customFormat="1" ht="11.25"/>
    <row r="121" s="43" customFormat="1" ht="11.25"/>
    <row r="122" s="43" customFormat="1" ht="11.25"/>
    <row r="123" s="43" customFormat="1" ht="11.25"/>
    <row r="124" s="43" customFormat="1" ht="11.25"/>
    <row r="125" s="43" customFormat="1" ht="11.25"/>
    <row r="126" s="43" customFormat="1" ht="11.25"/>
    <row r="127" s="43" customFormat="1" ht="11.25"/>
    <row r="128" s="43" customFormat="1" ht="11.25"/>
    <row r="129" s="43" customFormat="1" ht="11.25"/>
    <row r="130" s="43" customFormat="1" ht="11.25"/>
    <row r="131" s="43" customFormat="1" ht="11.25"/>
    <row r="132" s="43" customFormat="1" ht="11.25"/>
    <row r="133" s="43" customFormat="1" ht="11.25"/>
    <row r="134" s="43" customFormat="1" ht="11.25"/>
    <row r="135" s="43" customFormat="1" ht="11.25"/>
    <row r="136" s="43" customFormat="1" ht="11.25"/>
    <row r="137" s="43" customFormat="1" ht="11.25"/>
    <row r="138" s="43" customFormat="1" ht="11.25"/>
    <row r="139" s="43" customFormat="1" ht="11.25"/>
    <row r="140" s="43" customFormat="1" ht="11.25"/>
    <row r="141" s="43" customFormat="1" ht="11.25"/>
    <row r="142" s="43" customFormat="1" ht="11.25"/>
    <row r="143" s="43" customFormat="1" ht="11.25"/>
    <row r="144" s="43" customFormat="1" ht="11.25"/>
    <row r="145" s="43" customFormat="1" ht="11.25"/>
  </sheetData>
  <sheetProtection/>
  <mergeCells count="12">
    <mergeCell ref="C8:F8"/>
    <mergeCell ref="L8:O8"/>
    <mergeCell ref="I8:I11"/>
    <mergeCell ref="J8:J11"/>
    <mergeCell ref="A1:R1"/>
    <mergeCell ref="K8:K11"/>
    <mergeCell ref="R8:R11"/>
    <mergeCell ref="A3:R3"/>
    <mergeCell ref="A6:R6"/>
    <mergeCell ref="A8:A11"/>
    <mergeCell ref="B8:B11"/>
    <mergeCell ref="A5:R5"/>
  </mergeCells>
  <printOptions/>
  <pageMargins left="0.1968503937007874" right="0.15748031496062992" top="0.5905511811023623" bottom="0.3937007874015748" header="0.15748031496062992" footer="0.15748031496062992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24"/>
  <sheetViews>
    <sheetView zoomScalePageLayoutView="0" workbookViewId="0" topLeftCell="A1">
      <selection activeCell="H28" sqref="H28"/>
    </sheetView>
  </sheetViews>
  <sheetFormatPr defaultColWidth="9.140625" defaultRowHeight="12"/>
  <cols>
    <col min="1" max="1" width="52.421875" style="1" customWidth="1"/>
    <col min="2" max="2" width="6.00390625" style="1" customWidth="1"/>
    <col min="3" max="3" width="11.421875" style="1" customWidth="1"/>
    <col min="4" max="4" width="11.140625" style="1" customWidth="1"/>
    <col min="5" max="5" width="8.7109375" style="1" bestFit="1" customWidth="1"/>
    <col min="6" max="6" width="9.8515625" style="1" bestFit="1" customWidth="1"/>
    <col min="7" max="7" width="9.421875" style="1" customWidth="1"/>
    <col min="8" max="8" width="9.140625" style="1" customWidth="1"/>
    <col min="9" max="9" width="8.28125" style="1" customWidth="1"/>
    <col min="10" max="11" width="8.140625" style="1" customWidth="1"/>
    <col min="12" max="13" width="5.7109375" style="1" customWidth="1"/>
    <col min="14" max="14" width="9.7109375" style="1" customWidth="1"/>
    <col min="15" max="15" width="7.8515625" style="1" customWidth="1"/>
    <col min="16" max="16" width="8.421875" style="1" customWidth="1"/>
    <col min="17" max="17" width="9.140625" style="1" customWidth="1"/>
    <col min="18" max="18" width="9.00390625" style="1" customWidth="1"/>
    <col min="19" max="19" width="10.140625" style="1" bestFit="1" customWidth="1"/>
    <col min="20" max="16384" width="9.28125" style="1" customWidth="1"/>
  </cols>
  <sheetData>
    <row r="1" spans="16:18" ht="12.75">
      <c r="P1" s="2"/>
      <c r="Q1" s="279" t="s">
        <v>452</v>
      </c>
      <c r="R1" s="2"/>
    </row>
    <row r="2" spans="1:17" ht="12.75">
      <c r="A2" s="448" t="s">
        <v>453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51"/>
    </row>
    <row r="3" spans="1:18" ht="12.75">
      <c r="A3" s="448" t="s">
        <v>758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</row>
    <row r="4" spans="1:18" ht="12.75">
      <c r="A4" s="464" t="s">
        <v>583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</row>
    <row r="5" spans="1:18" ht="12.75">
      <c r="A5" s="290"/>
      <c r="B5" s="290"/>
      <c r="C5" s="290"/>
      <c r="K5" s="50"/>
      <c r="L5" s="51"/>
      <c r="M5" s="51"/>
      <c r="P5" s="50"/>
      <c r="Q5" s="51"/>
      <c r="R5" s="51"/>
    </row>
    <row r="6" spans="1:18" ht="12.75" customHeight="1">
      <c r="A6" s="461" t="s">
        <v>300</v>
      </c>
      <c r="B6" s="461" t="s">
        <v>305</v>
      </c>
      <c r="C6" s="461" t="s">
        <v>548</v>
      </c>
      <c r="D6" s="458" t="s">
        <v>306</v>
      </c>
      <c r="E6" s="459"/>
      <c r="F6" s="459"/>
      <c r="G6" s="459"/>
      <c r="H6" s="460"/>
      <c r="I6" s="458" t="s">
        <v>307</v>
      </c>
      <c r="J6" s="459"/>
      <c r="K6" s="459"/>
      <c r="L6" s="459"/>
      <c r="M6" s="460"/>
      <c r="N6" s="458" t="s">
        <v>308</v>
      </c>
      <c r="O6" s="459"/>
      <c r="P6" s="459"/>
      <c r="Q6" s="459"/>
      <c r="R6" s="460"/>
    </row>
    <row r="7" spans="1:18" ht="11.25" customHeight="1">
      <c r="A7" s="463"/>
      <c r="B7" s="463"/>
      <c r="C7" s="463"/>
      <c r="D7" s="461" t="s">
        <v>144</v>
      </c>
      <c r="E7" s="458" t="s">
        <v>309</v>
      </c>
      <c r="F7" s="459"/>
      <c r="G7" s="459"/>
      <c r="H7" s="460"/>
      <c r="I7" s="461" t="s">
        <v>144</v>
      </c>
      <c r="J7" s="458" t="s">
        <v>309</v>
      </c>
      <c r="K7" s="459"/>
      <c r="L7" s="459"/>
      <c r="M7" s="460"/>
      <c r="N7" s="461" t="s">
        <v>144</v>
      </c>
      <c r="O7" s="458" t="s">
        <v>309</v>
      </c>
      <c r="P7" s="459"/>
      <c r="Q7" s="459"/>
      <c r="R7" s="460"/>
    </row>
    <row r="8" spans="1:18" ht="11.25" customHeight="1">
      <c r="A8" s="463"/>
      <c r="B8" s="463"/>
      <c r="C8" s="463"/>
      <c r="D8" s="463"/>
      <c r="E8" s="461" t="s">
        <v>310</v>
      </c>
      <c r="F8" s="458" t="s">
        <v>311</v>
      </c>
      <c r="G8" s="459"/>
      <c r="H8" s="460"/>
      <c r="I8" s="463"/>
      <c r="J8" s="461" t="s">
        <v>310</v>
      </c>
      <c r="K8" s="458" t="s">
        <v>311</v>
      </c>
      <c r="L8" s="459"/>
      <c r="M8" s="460"/>
      <c r="N8" s="463"/>
      <c r="O8" s="461" t="s">
        <v>310</v>
      </c>
      <c r="P8" s="458" t="s">
        <v>311</v>
      </c>
      <c r="Q8" s="459"/>
      <c r="R8" s="460"/>
    </row>
    <row r="9" spans="1:18" ht="43.5" customHeight="1">
      <c r="A9" s="462"/>
      <c r="B9" s="462"/>
      <c r="C9" s="462"/>
      <c r="D9" s="462"/>
      <c r="E9" s="462"/>
      <c r="F9" s="412" t="s">
        <v>312</v>
      </c>
      <c r="G9" s="412" t="s">
        <v>454</v>
      </c>
      <c r="H9" s="412" t="s">
        <v>759</v>
      </c>
      <c r="I9" s="462"/>
      <c r="J9" s="462"/>
      <c r="K9" s="412" t="s">
        <v>312</v>
      </c>
      <c r="L9" s="412" t="s">
        <v>454</v>
      </c>
      <c r="M9" s="412" t="s">
        <v>313</v>
      </c>
      <c r="N9" s="462"/>
      <c r="O9" s="462"/>
      <c r="P9" s="412" t="s">
        <v>312</v>
      </c>
      <c r="Q9" s="412" t="s">
        <v>454</v>
      </c>
      <c r="R9" s="412" t="s">
        <v>759</v>
      </c>
    </row>
    <row r="10" spans="1:18" s="291" customFormat="1" ht="12.75">
      <c r="A10" s="68" t="s">
        <v>455</v>
      </c>
      <c r="B10" s="68">
        <v>1</v>
      </c>
      <c r="C10" s="68">
        <v>2</v>
      </c>
      <c r="D10" s="68">
        <v>3</v>
      </c>
      <c r="E10" s="68">
        <v>4</v>
      </c>
      <c r="F10" s="68">
        <v>5</v>
      </c>
      <c r="G10" s="68">
        <v>6</v>
      </c>
      <c r="H10" s="68">
        <v>7</v>
      </c>
      <c r="I10" s="68">
        <v>8</v>
      </c>
      <c r="J10" s="68">
        <v>9</v>
      </c>
      <c r="K10" s="68">
        <v>10</v>
      </c>
      <c r="L10" s="68">
        <v>11</v>
      </c>
      <c r="M10" s="68">
        <v>12</v>
      </c>
      <c r="N10" s="68">
        <v>13</v>
      </c>
      <c r="O10" s="68">
        <v>14</v>
      </c>
      <c r="P10" s="68">
        <v>15</v>
      </c>
      <c r="Q10" s="68">
        <v>16</v>
      </c>
      <c r="R10" s="68">
        <v>17</v>
      </c>
    </row>
    <row r="11" spans="1:18" ht="12.75">
      <c r="A11" s="413" t="s">
        <v>314</v>
      </c>
      <c r="B11" s="414"/>
      <c r="C11" s="397">
        <f>C12+C13+C14+C15+C16</f>
        <v>10865111</v>
      </c>
      <c r="D11" s="415">
        <f aca="true" t="shared" si="0" ref="D11:R11">SUM(D12:D16)</f>
        <v>8089271</v>
      </c>
      <c r="E11" s="415">
        <f t="shared" si="0"/>
        <v>0</v>
      </c>
      <c r="F11" s="415">
        <f t="shared" si="0"/>
        <v>247986</v>
      </c>
      <c r="G11" s="415">
        <f t="shared" si="0"/>
        <v>6687339</v>
      </c>
      <c r="H11" s="415">
        <f t="shared" si="0"/>
        <v>1153946</v>
      </c>
      <c r="I11" s="415">
        <f t="shared" si="0"/>
        <v>86201</v>
      </c>
      <c r="J11" s="415">
        <f t="shared" si="0"/>
        <v>0</v>
      </c>
      <c r="K11" s="415">
        <f t="shared" si="0"/>
        <v>86201</v>
      </c>
      <c r="L11" s="415">
        <f t="shared" si="0"/>
        <v>0</v>
      </c>
      <c r="M11" s="415">
        <f t="shared" si="0"/>
        <v>0</v>
      </c>
      <c r="N11" s="415">
        <f t="shared" si="0"/>
        <v>8003070</v>
      </c>
      <c r="O11" s="415">
        <f t="shared" si="0"/>
        <v>0</v>
      </c>
      <c r="P11" s="415">
        <f t="shared" si="0"/>
        <v>161785</v>
      </c>
      <c r="Q11" s="415">
        <f t="shared" si="0"/>
        <v>6687339</v>
      </c>
      <c r="R11" s="415">
        <f t="shared" si="0"/>
        <v>1153946</v>
      </c>
    </row>
    <row r="12" spans="1:18" ht="12.75">
      <c r="A12" s="52">
        <v>5100</v>
      </c>
      <c r="B12" s="53"/>
      <c r="C12" s="292">
        <f>C17</f>
        <v>8389862</v>
      </c>
      <c r="D12" s="54">
        <f aca="true" t="shared" si="1" ref="D12:H16">SUM(I12+N12)</f>
        <v>6814162</v>
      </c>
      <c r="E12" s="54">
        <f t="shared" si="1"/>
        <v>0</v>
      </c>
      <c r="F12" s="54">
        <f t="shared" si="1"/>
        <v>49496</v>
      </c>
      <c r="G12" s="54">
        <f t="shared" si="1"/>
        <v>6632097</v>
      </c>
      <c r="H12" s="54">
        <f t="shared" si="1"/>
        <v>132569</v>
      </c>
      <c r="I12" s="54">
        <f>SUM(J12:M12)</f>
        <v>0</v>
      </c>
      <c r="J12" s="54">
        <f>SUM(J17)</f>
        <v>0</v>
      </c>
      <c r="K12" s="54">
        <f>SUM(K17)</f>
        <v>0</v>
      </c>
      <c r="L12" s="54">
        <f>SUM(L17)</f>
        <v>0</v>
      </c>
      <c r="M12" s="54">
        <f>SUM(M17)</f>
        <v>0</v>
      </c>
      <c r="N12" s="54">
        <f>SUM(O12:R12)</f>
        <v>6814162</v>
      </c>
      <c r="O12" s="54">
        <f>SUM(O17)</f>
        <v>0</v>
      </c>
      <c r="P12" s="54">
        <f>SUM(P17)</f>
        <v>49496</v>
      </c>
      <c r="Q12" s="54">
        <f>SUM(Q17)</f>
        <v>6632097</v>
      </c>
      <c r="R12" s="54">
        <f>SUM(R17)</f>
        <v>132569</v>
      </c>
    </row>
    <row r="13" spans="1:18" ht="12.75">
      <c r="A13" s="52">
        <v>5200</v>
      </c>
      <c r="B13" s="53"/>
      <c r="C13" s="292">
        <f>C52</f>
        <v>2464692</v>
      </c>
      <c r="D13" s="54">
        <f t="shared" si="1"/>
        <v>1267619</v>
      </c>
      <c r="E13" s="54">
        <f t="shared" si="1"/>
        <v>0</v>
      </c>
      <c r="F13" s="54">
        <f t="shared" si="1"/>
        <v>193274</v>
      </c>
      <c r="G13" s="54">
        <f t="shared" si="1"/>
        <v>52968</v>
      </c>
      <c r="H13" s="54">
        <f t="shared" si="1"/>
        <v>1021377</v>
      </c>
      <c r="I13" s="54">
        <f>SUM(J13:M13)</f>
        <v>83698</v>
      </c>
      <c r="J13" s="55">
        <f>SUM(J52)</f>
        <v>0</v>
      </c>
      <c r="K13" s="55">
        <f>SUM(K52)</f>
        <v>83698</v>
      </c>
      <c r="L13" s="55">
        <f>SUM(L52)</f>
        <v>0</v>
      </c>
      <c r="M13" s="55">
        <f>SUM(M52)</f>
        <v>0</v>
      </c>
      <c r="N13" s="54">
        <f>SUM(O13:R13)</f>
        <v>1183921</v>
      </c>
      <c r="O13" s="54">
        <f>SUM(O52)</f>
        <v>0</v>
      </c>
      <c r="P13" s="54">
        <f>SUM(P52)</f>
        <v>109576</v>
      </c>
      <c r="Q13" s="54">
        <f>SUM(Q52)</f>
        <v>52968</v>
      </c>
      <c r="R13" s="54">
        <f>SUM(R52)</f>
        <v>1021377</v>
      </c>
    </row>
    <row r="14" spans="1:18" ht="12.75">
      <c r="A14" s="52">
        <v>5300</v>
      </c>
      <c r="B14" s="53"/>
      <c r="C14" s="292">
        <f>C194</f>
        <v>9464</v>
      </c>
      <c r="D14" s="54">
        <f t="shared" si="1"/>
        <v>6397</v>
      </c>
      <c r="E14" s="54">
        <f t="shared" si="1"/>
        <v>0</v>
      </c>
      <c r="F14" s="54">
        <f t="shared" si="1"/>
        <v>4123</v>
      </c>
      <c r="G14" s="54">
        <f t="shared" si="1"/>
        <v>2274</v>
      </c>
      <c r="H14" s="54">
        <f>SUM(M14+R14)</f>
        <v>0</v>
      </c>
      <c r="I14" s="54">
        <f>SUM(J14:M14)</f>
        <v>2503</v>
      </c>
      <c r="J14" s="54">
        <f>SUM(J194)</f>
        <v>0</v>
      </c>
      <c r="K14" s="54">
        <f>SUM(K194)</f>
        <v>2503</v>
      </c>
      <c r="L14" s="54">
        <f>SUM(L194)</f>
        <v>0</v>
      </c>
      <c r="M14" s="54">
        <f>SUM(M194)</f>
        <v>0</v>
      </c>
      <c r="N14" s="54">
        <f>SUM(O14:R14)</f>
        <v>3894</v>
      </c>
      <c r="O14" s="54">
        <f>SUM(O194)</f>
        <v>0</v>
      </c>
      <c r="P14" s="54">
        <f>SUM(P194)</f>
        <v>1620</v>
      </c>
      <c r="Q14" s="54">
        <f>SUM(Q194)</f>
        <v>2274</v>
      </c>
      <c r="R14" s="54">
        <f>SUM(R194)</f>
        <v>0</v>
      </c>
    </row>
    <row r="15" spans="1:18" ht="12.75">
      <c r="A15" s="52">
        <v>5400</v>
      </c>
      <c r="B15" s="53"/>
      <c r="C15" s="292">
        <f>C213</f>
        <v>0</v>
      </c>
      <c r="D15" s="54">
        <f aca="true" t="shared" si="2" ref="D15:Q15">SUM(D213)</f>
        <v>0</v>
      </c>
      <c r="E15" s="54">
        <f t="shared" si="2"/>
        <v>0</v>
      </c>
      <c r="F15" s="54">
        <f t="shared" si="2"/>
        <v>0</v>
      </c>
      <c r="G15" s="54">
        <f t="shared" si="2"/>
        <v>0</v>
      </c>
      <c r="H15" s="54">
        <f t="shared" si="2"/>
        <v>0</v>
      </c>
      <c r="I15" s="54">
        <f t="shared" si="2"/>
        <v>0</v>
      </c>
      <c r="J15" s="54">
        <f t="shared" si="2"/>
        <v>0</v>
      </c>
      <c r="K15" s="54">
        <f t="shared" si="2"/>
        <v>0</v>
      </c>
      <c r="L15" s="54">
        <f t="shared" si="2"/>
        <v>0</v>
      </c>
      <c r="M15" s="54">
        <f t="shared" si="2"/>
        <v>0</v>
      </c>
      <c r="N15" s="54">
        <f>SUM(N213)</f>
        <v>0</v>
      </c>
      <c r="O15" s="54">
        <f t="shared" si="2"/>
        <v>0</v>
      </c>
      <c r="P15" s="54">
        <f t="shared" si="2"/>
        <v>0</v>
      </c>
      <c r="Q15" s="54">
        <f t="shared" si="2"/>
        <v>0</v>
      </c>
      <c r="R15" s="54">
        <f>SUM(R213)</f>
        <v>0</v>
      </c>
    </row>
    <row r="16" spans="1:18" ht="12.75">
      <c r="A16" s="52">
        <v>5500</v>
      </c>
      <c r="B16" s="53"/>
      <c r="C16" s="292">
        <f>C217</f>
        <v>1093</v>
      </c>
      <c r="D16" s="54">
        <f t="shared" si="1"/>
        <v>1093</v>
      </c>
      <c r="E16" s="54">
        <f t="shared" si="1"/>
        <v>0</v>
      </c>
      <c r="F16" s="54">
        <f t="shared" si="1"/>
        <v>1093</v>
      </c>
      <c r="G16" s="54">
        <f t="shared" si="1"/>
        <v>0</v>
      </c>
      <c r="H16" s="54">
        <f t="shared" si="1"/>
        <v>0</v>
      </c>
      <c r="I16" s="54">
        <f>SUM(J16:M16)</f>
        <v>0</v>
      </c>
      <c r="J16" s="54">
        <f>SUM(J217)</f>
        <v>0</v>
      </c>
      <c r="K16" s="54">
        <f>SUM(K217)</f>
        <v>0</v>
      </c>
      <c r="L16" s="54">
        <f>SUM(L217)</f>
        <v>0</v>
      </c>
      <c r="M16" s="54">
        <f>SUM(M217)</f>
        <v>0</v>
      </c>
      <c r="N16" s="54">
        <f>SUM(O16:R16)</f>
        <v>1093</v>
      </c>
      <c r="O16" s="54">
        <f>SUM(O217)</f>
        <v>0</v>
      </c>
      <c r="P16" s="54">
        <f>SUM(P217)</f>
        <v>1093</v>
      </c>
      <c r="Q16" s="54">
        <f>SUM(Q217)</f>
        <v>0</v>
      </c>
      <c r="R16" s="54">
        <f>SUM(R217)</f>
        <v>0</v>
      </c>
    </row>
    <row r="17" spans="1:18" ht="12.75">
      <c r="A17" s="413" t="s">
        <v>315</v>
      </c>
      <c r="B17" s="414"/>
      <c r="C17" s="397">
        <f aca="true" t="shared" si="3" ref="C17:R17">C20+C45+C25+C42+C23+C27+C18</f>
        <v>8389862</v>
      </c>
      <c r="D17" s="397">
        <f t="shared" si="3"/>
        <v>6814162</v>
      </c>
      <c r="E17" s="397">
        <f t="shared" si="3"/>
        <v>0</v>
      </c>
      <c r="F17" s="397">
        <f t="shared" si="3"/>
        <v>49496</v>
      </c>
      <c r="G17" s="397">
        <f t="shared" si="3"/>
        <v>6632097</v>
      </c>
      <c r="H17" s="397">
        <f t="shared" si="3"/>
        <v>132569</v>
      </c>
      <c r="I17" s="397">
        <f t="shared" si="3"/>
        <v>0</v>
      </c>
      <c r="J17" s="397">
        <f t="shared" si="3"/>
        <v>0</v>
      </c>
      <c r="K17" s="397">
        <f t="shared" si="3"/>
        <v>0</v>
      </c>
      <c r="L17" s="397">
        <f t="shared" si="3"/>
        <v>0</v>
      </c>
      <c r="M17" s="397">
        <f t="shared" si="3"/>
        <v>0</v>
      </c>
      <c r="N17" s="397">
        <f t="shared" si="3"/>
        <v>6814162</v>
      </c>
      <c r="O17" s="397">
        <f t="shared" si="3"/>
        <v>0</v>
      </c>
      <c r="P17" s="397">
        <f t="shared" si="3"/>
        <v>49496</v>
      </c>
      <c r="Q17" s="397">
        <f t="shared" si="3"/>
        <v>6632097</v>
      </c>
      <c r="R17" s="397">
        <f t="shared" si="3"/>
        <v>132569</v>
      </c>
    </row>
    <row r="18" spans="1:18" ht="12.75">
      <c r="A18" s="56" t="s">
        <v>323</v>
      </c>
      <c r="B18" s="57"/>
      <c r="C18" s="293">
        <f>C19</f>
        <v>0</v>
      </c>
      <c r="D18" s="294">
        <f aca="true" t="shared" si="4" ref="D18:R18">D19</f>
        <v>0</v>
      </c>
      <c r="E18" s="294">
        <f t="shared" si="4"/>
        <v>0</v>
      </c>
      <c r="F18" s="294">
        <f t="shared" si="4"/>
        <v>0</v>
      </c>
      <c r="G18" s="294">
        <f t="shared" si="4"/>
        <v>0</v>
      </c>
      <c r="H18" s="294">
        <f t="shared" si="4"/>
        <v>0</v>
      </c>
      <c r="I18" s="294">
        <f t="shared" si="4"/>
        <v>0</v>
      </c>
      <c r="J18" s="294">
        <f t="shared" si="4"/>
        <v>0</v>
      </c>
      <c r="K18" s="294">
        <f t="shared" si="4"/>
        <v>0</v>
      </c>
      <c r="L18" s="294">
        <f t="shared" si="4"/>
        <v>0</v>
      </c>
      <c r="M18" s="294">
        <f t="shared" si="4"/>
        <v>0</v>
      </c>
      <c r="N18" s="294">
        <f t="shared" si="4"/>
        <v>0</v>
      </c>
      <c r="O18" s="294">
        <f t="shared" si="4"/>
        <v>0</v>
      </c>
      <c r="P18" s="294">
        <f t="shared" si="4"/>
        <v>0</v>
      </c>
      <c r="Q18" s="294">
        <f t="shared" si="4"/>
        <v>0</v>
      </c>
      <c r="R18" s="294">
        <f t="shared" si="4"/>
        <v>0</v>
      </c>
    </row>
    <row r="19" spans="1:18" ht="12.75">
      <c r="A19" s="61"/>
      <c r="B19" s="62"/>
      <c r="C19" s="295"/>
      <c r="D19" s="58">
        <f>SUM(I19+N19)</f>
        <v>0</v>
      </c>
      <c r="E19" s="58">
        <f>SUM(J19+O19)</f>
        <v>0</v>
      </c>
      <c r="F19" s="58">
        <f>SUM(K19+P19)</f>
        <v>0</v>
      </c>
      <c r="G19" s="58">
        <f>SUM(L19+Q19)</f>
        <v>0</v>
      </c>
      <c r="H19" s="58">
        <f>SUM(M19+R19)</f>
        <v>0</v>
      </c>
      <c r="I19" s="58">
        <f>SUM(J19:M19)</f>
        <v>0</v>
      </c>
      <c r="J19" s="63"/>
      <c r="K19" s="63"/>
      <c r="L19" s="63"/>
      <c r="M19" s="63"/>
      <c r="N19" s="58">
        <f>SUM(O19:R19)</f>
        <v>0</v>
      </c>
      <c r="O19" s="295"/>
      <c r="P19" s="295"/>
      <c r="Q19" s="295"/>
      <c r="R19" s="295"/>
    </row>
    <row r="20" spans="1:18" ht="12.75">
      <c r="A20" s="56" t="s">
        <v>317</v>
      </c>
      <c r="B20" s="57"/>
      <c r="C20" s="293">
        <f>C21+C22</f>
        <v>9200</v>
      </c>
      <c r="D20" s="294">
        <f aca="true" t="shared" si="5" ref="D20:R20">D21+D22</f>
        <v>9200</v>
      </c>
      <c r="E20" s="294">
        <f t="shared" si="5"/>
        <v>0</v>
      </c>
      <c r="F20" s="294">
        <f t="shared" si="5"/>
        <v>9200</v>
      </c>
      <c r="G20" s="294">
        <f t="shared" si="5"/>
        <v>0</v>
      </c>
      <c r="H20" s="294">
        <f t="shared" si="5"/>
        <v>0</v>
      </c>
      <c r="I20" s="294">
        <f t="shared" si="5"/>
        <v>0</v>
      </c>
      <c r="J20" s="294">
        <f t="shared" si="5"/>
        <v>0</v>
      </c>
      <c r="K20" s="294">
        <f t="shared" si="5"/>
        <v>0</v>
      </c>
      <c r="L20" s="294">
        <f t="shared" si="5"/>
        <v>0</v>
      </c>
      <c r="M20" s="294">
        <f t="shared" si="5"/>
        <v>0</v>
      </c>
      <c r="N20" s="294">
        <f t="shared" si="5"/>
        <v>9200</v>
      </c>
      <c r="O20" s="294">
        <f t="shared" si="5"/>
        <v>0</v>
      </c>
      <c r="P20" s="294">
        <f t="shared" si="5"/>
        <v>9200</v>
      </c>
      <c r="Q20" s="294">
        <f t="shared" si="5"/>
        <v>0</v>
      </c>
      <c r="R20" s="294">
        <f t="shared" si="5"/>
        <v>0</v>
      </c>
    </row>
    <row r="21" spans="1:18" ht="14.25" customHeight="1">
      <c r="A21" s="381" t="s">
        <v>584</v>
      </c>
      <c r="B21" s="382">
        <v>322</v>
      </c>
      <c r="C21" s="67">
        <v>9200</v>
      </c>
      <c r="D21" s="58">
        <f aca="true" t="shared" si="6" ref="D21:H22">SUM(I21+N21)</f>
        <v>9200</v>
      </c>
      <c r="E21" s="58">
        <f t="shared" si="6"/>
        <v>0</v>
      </c>
      <c r="F21" s="58">
        <f t="shared" si="6"/>
        <v>9200</v>
      </c>
      <c r="G21" s="58">
        <f t="shared" si="6"/>
        <v>0</v>
      </c>
      <c r="H21" s="58">
        <f t="shared" si="6"/>
        <v>0</v>
      </c>
      <c r="I21" s="58">
        <f>SUM(J21:M21)</f>
        <v>0</v>
      </c>
      <c r="J21" s="63"/>
      <c r="K21" s="63"/>
      <c r="L21" s="63"/>
      <c r="M21" s="63"/>
      <c r="N21" s="58">
        <f>SUM(O21:R21)</f>
        <v>9200</v>
      </c>
      <c r="O21" s="63"/>
      <c r="P21" s="383">
        <v>9200</v>
      </c>
      <c r="Q21" s="63"/>
      <c r="R21" s="63"/>
    </row>
    <row r="22" spans="1:18" ht="12.75">
      <c r="A22" s="61"/>
      <c r="B22" s="62"/>
      <c r="C22" s="67"/>
      <c r="D22" s="58">
        <f t="shared" si="6"/>
        <v>0</v>
      </c>
      <c r="E22" s="58">
        <f t="shared" si="6"/>
        <v>0</v>
      </c>
      <c r="F22" s="58">
        <f t="shared" si="6"/>
        <v>0</v>
      </c>
      <c r="G22" s="58">
        <f t="shared" si="6"/>
        <v>0</v>
      </c>
      <c r="H22" s="58">
        <f t="shared" si="6"/>
        <v>0</v>
      </c>
      <c r="I22" s="58">
        <f>SUM(J22:M22)</f>
        <v>0</v>
      </c>
      <c r="J22" s="63"/>
      <c r="K22" s="63"/>
      <c r="L22" s="63"/>
      <c r="M22" s="63"/>
      <c r="N22" s="58">
        <f>SUM(O22:R22)</f>
        <v>0</v>
      </c>
      <c r="O22" s="67"/>
      <c r="P22" s="63"/>
      <c r="Q22" s="64"/>
      <c r="R22" s="64"/>
    </row>
    <row r="23" spans="1:18" ht="12.75">
      <c r="A23" s="56" t="s">
        <v>343</v>
      </c>
      <c r="B23" s="60"/>
      <c r="C23" s="293">
        <f>C24</f>
        <v>0</v>
      </c>
      <c r="D23" s="294">
        <f aca="true" t="shared" si="7" ref="D23:R23">D24</f>
        <v>0</v>
      </c>
      <c r="E23" s="294">
        <f t="shared" si="7"/>
        <v>0</v>
      </c>
      <c r="F23" s="294">
        <f t="shared" si="7"/>
        <v>0</v>
      </c>
      <c r="G23" s="294">
        <f t="shared" si="7"/>
        <v>0</v>
      </c>
      <c r="H23" s="294">
        <f t="shared" si="7"/>
        <v>0</v>
      </c>
      <c r="I23" s="294">
        <f t="shared" si="7"/>
        <v>0</v>
      </c>
      <c r="J23" s="294">
        <f t="shared" si="7"/>
        <v>0</v>
      </c>
      <c r="K23" s="294">
        <f t="shared" si="7"/>
        <v>0</v>
      </c>
      <c r="L23" s="294">
        <f t="shared" si="7"/>
        <v>0</v>
      </c>
      <c r="M23" s="294">
        <f t="shared" si="7"/>
        <v>0</v>
      </c>
      <c r="N23" s="294">
        <f t="shared" si="7"/>
        <v>0</v>
      </c>
      <c r="O23" s="294">
        <f t="shared" si="7"/>
        <v>0</v>
      </c>
      <c r="P23" s="294">
        <f t="shared" si="7"/>
        <v>0</v>
      </c>
      <c r="Q23" s="294">
        <f t="shared" si="7"/>
        <v>0</v>
      </c>
      <c r="R23" s="294">
        <f t="shared" si="7"/>
        <v>0</v>
      </c>
    </row>
    <row r="24" spans="1:18" ht="12.75">
      <c r="A24" s="381"/>
      <c r="B24" s="382"/>
      <c r="C24" s="384"/>
      <c r="D24" s="385">
        <f>SUM(I24+N24)</f>
        <v>0</v>
      </c>
      <c r="E24" s="385">
        <f>SUM(J24+O24)</f>
        <v>0</v>
      </c>
      <c r="F24" s="385">
        <f>SUM(K24+P24)</f>
        <v>0</v>
      </c>
      <c r="G24" s="385">
        <f>SUM(L24+Q24)</f>
        <v>0</v>
      </c>
      <c r="H24" s="385">
        <f>SUM(M24+R24)</f>
        <v>0</v>
      </c>
      <c r="I24" s="385">
        <f>SUM(J24:M24)</f>
        <v>0</v>
      </c>
      <c r="J24" s="63"/>
      <c r="K24" s="63"/>
      <c r="L24" s="63"/>
      <c r="M24" s="63"/>
      <c r="N24" s="385">
        <f>SUM(O24:R24)</f>
        <v>0</v>
      </c>
      <c r="O24" s="67"/>
      <c r="P24" s="63">
        <v>0</v>
      </c>
      <c r="Q24" s="67"/>
      <c r="R24" s="64"/>
    </row>
    <row r="25" spans="1:18" ht="12.75">
      <c r="A25" s="56" t="s">
        <v>318</v>
      </c>
      <c r="B25" s="60"/>
      <c r="C25" s="293">
        <f>C26</f>
        <v>0</v>
      </c>
      <c r="D25" s="294">
        <f aca="true" t="shared" si="8" ref="D25:R25">D26</f>
        <v>0</v>
      </c>
      <c r="E25" s="294">
        <f t="shared" si="8"/>
        <v>0</v>
      </c>
      <c r="F25" s="294">
        <f t="shared" si="8"/>
        <v>0</v>
      </c>
      <c r="G25" s="294">
        <f t="shared" si="8"/>
        <v>0</v>
      </c>
      <c r="H25" s="294">
        <f t="shared" si="8"/>
        <v>0</v>
      </c>
      <c r="I25" s="294">
        <f t="shared" si="8"/>
        <v>0</v>
      </c>
      <c r="J25" s="294">
        <f t="shared" si="8"/>
        <v>0</v>
      </c>
      <c r="K25" s="294">
        <f t="shared" si="8"/>
        <v>0</v>
      </c>
      <c r="L25" s="294">
        <f t="shared" si="8"/>
        <v>0</v>
      </c>
      <c r="M25" s="294">
        <f t="shared" si="8"/>
        <v>0</v>
      </c>
      <c r="N25" s="294">
        <f t="shared" si="8"/>
        <v>0</v>
      </c>
      <c r="O25" s="294">
        <f t="shared" si="8"/>
        <v>0</v>
      </c>
      <c r="P25" s="294">
        <f t="shared" si="8"/>
        <v>0</v>
      </c>
      <c r="Q25" s="294">
        <f t="shared" si="8"/>
        <v>0</v>
      </c>
      <c r="R25" s="294">
        <f t="shared" si="8"/>
        <v>0</v>
      </c>
    </row>
    <row r="26" spans="1:18" ht="12.75">
      <c r="A26" s="61"/>
      <c r="B26" s="62"/>
      <c r="C26" s="295"/>
      <c r="D26" s="58">
        <f>SUM(I26+N26)</f>
        <v>0</v>
      </c>
      <c r="E26" s="58">
        <f>SUM(J26+O26)</f>
        <v>0</v>
      </c>
      <c r="F26" s="58">
        <f>SUM(K26+P26)</f>
        <v>0</v>
      </c>
      <c r="G26" s="58">
        <f>SUM(L26+Q26)</f>
        <v>0</v>
      </c>
      <c r="H26" s="58">
        <f>SUM(M26+R26)</f>
        <v>0</v>
      </c>
      <c r="I26" s="58">
        <f>SUM(J26:M26)</f>
        <v>0</v>
      </c>
      <c r="J26" s="63"/>
      <c r="K26" s="63"/>
      <c r="L26" s="63"/>
      <c r="M26" s="63"/>
      <c r="N26" s="58">
        <f>SUM(O26:R26)</f>
        <v>0</v>
      </c>
      <c r="O26" s="63"/>
      <c r="P26" s="63"/>
      <c r="Q26" s="67"/>
      <c r="R26" s="63"/>
    </row>
    <row r="27" spans="1:18" ht="12.75">
      <c r="A27" s="56" t="s">
        <v>319</v>
      </c>
      <c r="B27" s="60"/>
      <c r="C27" s="293">
        <f>C28+C33+C29+C34+C35+C36+C37+C38+C39+C40+C41+C31+C32+C30</f>
        <v>2819643</v>
      </c>
      <c r="D27" s="293">
        <f aca="true" t="shared" si="9" ref="D27:R27">D28+D33+D29+D34+D35+D36+D37+D38+D39+D40+D41+D31+D32+D30</f>
        <v>2492134</v>
      </c>
      <c r="E27" s="293">
        <f t="shared" si="9"/>
        <v>0</v>
      </c>
      <c r="F27" s="293">
        <f t="shared" si="9"/>
        <v>40296</v>
      </c>
      <c r="G27" s="293">
        <f t="shared" si="9"/>
        <v>2319269</v>
      </c>
      <c r="H27" s="293">
        <f t="shared" si="9"/>
        <v>132569</v>
      </c>
      <c r="I27" s="293">
        <f t="shared" si="9"/>
        <v>0</v>
      </c>
      <c r="J27" s="293">
        <f t="shared" si="9"/>
        <v>0</v>
      </c>
      <c r="K27" s="293">
        <f t="shared" si="9"/>
        <v>0</v>
      </c>
      <c r="L27" s="293">
        <f t="shared" si="9"/>
        <v>0</v>
      </c>
      <c r="M27" s="293">
        <f t="shared" si="9"/>
        <v>0</v>
      </c>
      <c r="N27" s="293">
        <f t="shared" si="9"/>
        <v>2492134</v>
      </c>
      <c r="O27" s="293">
        <f t="shared" si="9"/>
        <v>0</v>
      </c>
      <c r="P27" s="293">
        <f t="shared" si="9"/>
        <v>40296</v>
      </c>
      <c r="Q27" s="293">
        <f t="shared" si="9"/>
        <v>2319269</v>
      </c>
      <c r="R27" s="293">
        <f t="shared" si="9"/>
        <v>132569</v>
      </c>
    </row>
    <row r="28" spans="1:18" ht="56.25" customHeight="1">
      <c r="A28" s="381" t="s">
        <v>585</v>
      </c>
      <c r="B28" s="382">
        <v>619</v>
      </c>
      <c r="C28" s="340">
        <v>1940</v>
      </c>
      <c r="D28" s="58">
        <f aca="true" t="shared" si="10" ref="D28:H41">SUM(I28+N28)</f>
        <v>0</v>
      </c>
      <c r="E28" s="58">
        <f t="shared" si="10"/>
        <v>0</v>
      </c>
      <c r="F28" s="58">
        <f t="shared" si="10"/>
        <v>0</v>
      </c>
      <c r="G28" s="58">
        <f t="shared" si="10"/>
        <v>0</v>
      </c>
      <c r="H28" s="58">
        <f t="shared" si="10"/>
        <v>0</v>
      </c>
      <c r="I28" s="58">
        <f aca="true" t="shared" si="11" ref="I28:I37">SUM(J28:M28)</f>
        <v>0</v>
      </c>
      <c r="J28" s="63"/>
      <c r="K28" s="63"/>
      <c r="L28" s="63"/>
      <c r="M28" s="63"/>
      <c r="N28" s="58">
        <f aca="true" t="shared" si="12" ref="N28:N37">SUM(O28:R28)</f>
        <v>0</v>
      </c>
      <c r="O28" s="63"/>
      <c r="P28" s="383"/>
      <c r="Q28" s="384"/>
      <c r="R28" s="383"/>
    </row>
    <row r="29" spans="1:18" ht="55.5" customHeight="1">
      <c r="A29" s="386" t="s">
        <v>760</v>
      </c>
      <c r="B29" s="387">
        <v>618</v>
      </c>
      <c r="C29" s="388">
        <v>922425</v>
      </c>
      <c r="D29" s="389">
        <f t="shared" si="10"/>
        <v>918238</v>
      </c>
      <c r="E29" s="389">
        <f t="shared" si="10"/>
        <v>0</v>
      </c>
      <c r="F29" s="389">
        <f t="shared" si="10"/>
        <v>0</v>
      </c>
      <c r="G29" s="389">
        <f t="shared" si="10"/>
        <v>918238</v>
      </c>
      <c r="H29" s="389">
        <f t="shared" si="10"/>
        <v>0</v>
      </c>
      <c r="I29" s="389">
        <f t="shared" si="11"/>
        <v>0</v>
      </c>
      <c r="J29" s="63"/>
      <c r="K29" s="63"/>
      <c r="L29" s="63"/>
      <c r="M29" s="63"/>
      <c r="N29" s="389">
        <f t="shared" si="12"/>
        <v>918238</v>
      </c>
      <c r="O29" s="63"/>
      <c r="P29" s="383"/>
      <c r="Q29" s="383">
        <v>918238</v>
      </c>
      <c r="R29" s="383"/>
    </row>
    <row r="30" spans="1:18" ht="56.25" customHeight="1">
      <c r="A30" s="386" t="s">
        <v>761</v>
      </c>
      <c r="B30" s="387">
        <v>618</v>
      </c>
      <c r="C30" s="388">
        <v>14475</v>
      </c>
      <c r="D30" s="389">
        <f>SUM(I30+N30)</f>
        <v>0</v>
      </c>
      <c r="E30" s="389">
        <f>SUM(J30+O30)</f>
        <v>0</v>
      </c>
      <c r="F30" s="389">
        <f>SUM(K30+P30)</f>
        <v>0</v>
      </c>
      <c r="G30" s="389">
        <f>SUM(L30+Q30)</f>
        <v>0</v>
      </c>
      <c r="H30" s="389">
        <f>SUM(M30+R30)</f>
        <v>0</v>
      </c>
      <c r="I30" s="389">
        <f>SUM(J30:M30)</f>
        <v>0</v>
      </c>
      <c r="J30" s="63"/>
      <c r="K30" s="63"/>
      <c r="L30" s="63"/>
      <c r="M30" s="63"/>
      <c r="N30" s="389">
        <f>SUM(O30:R30)</f>
        <v>0</v>
      </c>
      <c r="O30" s="63"/>
      <c r="P30" s="383"/>
      <c r="Q30" s="383"/>
      <c r="R30" s="383"/>
    </row>
    <row r="31" spans="1:18" ht="54" customHeight="1">
      <c r="A31" s="386" t="s">
        <v>762</v>
      </c>
      <c r="B31" s="387">
        <v>618</v>
      </c>
      <c r="C31" s="388">
        <v>891250</v>
      </c>
      <c r="D31" s="389">
        <f aca="true" t="shared" si="13" ref="D31:H32">SUM(I31+N31)</f>
        <v>882667</v>
      </c>
      <c r="E31" s="389">
        <f t="shared" si="13"/>
        <v>0</v>
      </c>
      <c r="F31" s="389">
        <f t="shared" si="13"/>
        <v>0</v>
      </c>
      <c r="G31" s="389">
        <f t="shared" si="13"/>
        <v>882667</v>
      </c>
      <c r="H31" s="389">
        <f t="shared" si="13"/>
        <v>0</v>
      </c>
      <c r="I31" s="389">
        <f>SUM(J31:M31)</f>
        <v>0</v>
      </c>
      <c r="J31" s="63"/>
      <c r="K31" s="63"/>
      <c r="L31" s="63"/>
      <c r="M31" s="63"/>
      <c r="N31" s="389">
        <f>SUM(O31:R31)</f>
        <v>882667</v>
      </c>
      <c r="O31" s="63"/>
      <c r="P31" s="383"/>
      <c r="Q31" s="383">
        <v>882667</v>
      </c>
      <c r="R31" s="383"/>
    </row>
    <row r="32" spans="1:18" ht="52.5" customHeight="1">
      <c r="A32" s="386" t="s">
        <v>763</v>
      </c>
      <c r="B32" s="387">
        <v>618</v>
      </c>
      <c r="C32" s="388">
        <v>572399</v>
      </c>
      <c r="D32" s="389">
        <f t="shared" si="13"/>
        <v>518364</v>
      </c>
      <c r="E32" s="389">
        <f t="shared" si="13"/>
        <v>0</v>
      </c>
      <c r="F32" s="389">
        <f t="shared" si="13"/>
        <v>0</v>
      </c>
      <c r="G32" s="389">
        <f t="shared" si="13"/>
        <v>518364</v>
      </c>
      <c r="H32" s="389">
        <f t="shared" si="13"/>
        <v>0</v>
      </c>
      <c r="I32" s="389">
        <f>SUM(J32:M32)</f>
        <v>0</v>
      </c>
      <c r="J32" s="63"/>
      <c r="K32" s="63"/>
      <c r="L32" s="63"/>
      <c r="M32" s="63"/>
      <c r="N32" s="389">
        <f>SUM(O32:R32)</f>
        <v>518364</v>
      </c>
      <c r="O32" s="63"/>
      <c r="P32" s="383"/>
      <c r="Q32" s="383">
        <v>518364</v>
      </c>
      <c r="R32" s="383"/>
    </row>
    <row r="33" spans="1:18" ht="25.5">
      <c r="A33" s="390" t="s">
        <v>586</v>
      </c>
      <c r="B33" s="382">
        <v>606</v>
      </c>
      <c r="C33" s="340">
        <v>4867</v>
      </c>
      <c r="D33" s="58">
        <f t="shared" si="10"/>
        <v>4867</v>
      </c>
      <c r="E33" s="58">
        <f t="shared" si="10"/>
        <v>0</v>
      </c>
      <c r="F33" s="58">
        <f t="shared" si="10"/>
        <v>4867</v>
      </c>
      <c r="G33" s="58">
        <f t="shared" si="10"/>
        <v>0</v>
      </c>
      <c r="H33" s="58">
        <f t="shared" si="10"/>
        <v>0</v>
      </c>
      <c r="I33" s="58">
        <f t="shared" si="11"/>
        <v>0</v>
      </c>
      <c r="J33" s="63"/>
      <c r="K33" s="63"/>
      <c r="L33" s="63"/>
      <c r="M33" s="63"/>
      <c r="N33" s="58">
        <f t="shared" si="12"/>
        <v>4867</v>
      </c>
      <c r="O33" s="63"/>
      <c r="P33" s="383">
        <v>4867</v>
      </c>
      <c r="Q33" s="384"/>
      <c r="R33" s="383"/>
    </row>
    <row r="34" spans="1:18" ht="25.5">
      <c r="A34" s="390" t="s">
        <v>587</v>
      </c>
      <c r="B34" s="382">
        <v>606</v>
      </c>
      <c r="C34" s="340">
        <v>9888</v>
      </c>
      <c r="D34" s="58">
        <f t="shared" si="10"/>
        <v>9888</v>
      </c>
      <c r="E34" s="58">
        <f t="shared" si="10"/>
        <v>0</v>
      </c>
      <c r="F34" s="58">
        <f t="shared" si="10"/>
        <v>9888</v>
      </c>
      <c r="G34" s="58">
        <f t="shared" si="10"/>
        <v>0</v>
      </c>
      <c r="H34" s="58">
        <f t="shared" si="10"/>
        <v>0</v>
      </c>
      <c r="I34" s="58">
        <f t="shared" si="11"/>
        <v>0</v>
      </c>
      <c r="J34" s="63"/>
      <c r="K34" s="63"/>
      <c r="L34" s="63"/>
      <c r="M34" s="63"/>
      <c r="N34" s="58">
        <f t="shared" si="12"/>
        <v>9888</v>
      </c>
      <c r="O34" s="63"/>
      <c r="P34" s="383">
        <v>9888</v>
      </c>
      <c r="Q34" s="384"/>
      <c r="R34" s="383"/>
    </row>
    <row r="35" spans="1:18" ht="25.5">
      <c r="A35" s="390" t="s">
        <v>588</v>
      </c>
      <c r="B35" s="382">
        <v>606</v>
      </c>
      <c r="C35" s="340">
        <v>4543</v>
      </c>
      <c r="D35" s="58">
        <f t="shared" si="10"/>
        <v>4543</v>
      </c>
      <c r="E35" s="58">
        <f t="shared" si="10"/>
        <v>0</v>
      </c>
      <c r="F35" s="58">
        <f t="shared" si="10"/>
        <v>4543</v>
      </c>
      <c r="G35" s="58">
        <f t="shared" si="10"/>
        <v>0</v>
      </c>
      <c r="H35" s="58">
        <f t="shared" si="10"/>
        <v>0</v>
      </c>
      <c r="I35" s="58">
        <f t="shared" si="11"/>
        <v>0</v>
      </c>
      <c r="J35" s="63"/>
      <c r="K35" s="63"/>
      <c r="L35" s="63"/>
      <c r="M35" s="63"/>
      <c r="N35" s="58">
        <f t="shared" si="12"/>
        <v>4543</v>
      </c>
      <c r="O35" s="63"/>
      <c r="P35" s="383">
        <v>4543</v>
      </c>
      <c r="Q35" s="384"/>
      <c r="R35" s="383"/>
    </row>
    <row r="36" spans="1:18" ht="25.5">
      <c r="A36" s="390" t="s">
        <v>589</v>
      </c>
      <c r="B36" s="382">
        <v>606</v>
      </c>
      <c r="C36" s="340">
        <v>20118</v>
      </c>
      <c r="D36" s="58">
        <f t="shared" si="10"/>
        <v>20118</v>
      </c>
      <c r="E36" s="58">
        <f t="shared" si="10"/>
        <v>0</v>
      </c>
      <c r="F36" s="58">
        <f t="shared" si="10"/>
        <v>20118</v>
      </c>
      <c r="G36" s="58">
        <f t="shared" si="10"/>
        <v>0</v>
      </c>
      <c r="H36" s="58">
        <f t="shared" si="10"/>
        <v>0</v>
      </c>
      <c r="I36" s="58">
        <f t="shared" si="11"/>
        <v>0</v>
      </c>
      <c r="J36" s="63"/>
      <c r="K36" s="63"/>
      <c r="L36" s="63"/>
      <c r="M36" s="63"/>
      <c r="N36" s="58">
        <f t="shared" si="12"/>
        <v>20118</v>
      </c>
      <c r="O36" s="63"/>
      <c r="P36" s="383">
        <v>20118</v>
      </c>
      <c r="Q36" s="384"/>
      <c r="R36" s="383"/>
    </row>
    <row r="37" spans="1:18" ht="25.5">
      <c r="A37" s="390" t="s">
        <v>764</v>
      </c>
      <c r="B37" s="382">
        <v>606</v>
      </c>
      <c r="C37" s="340">
        <v>23496</v>
      </c>
      <c r="D37" s="58">
        <f t="shared" si="10"/>
        <v>880</v>
      </c>
      <c r="E37" s="58">
        <f t="shared" si="10"/>
        <v>0</v>
      </c>
      <c r="F37" s="58">
        <f t="shared" si="10"/>
        <v>880</v>
      </c>
      <c r="G37" s="58">
        <f t="shared" si="10"/>
        <v>0</v>
      </c>
      <c r="H37" s="58">
        <f t="shared" si="10"/>
        <v>0</v>
      </c>
      <c r="I37" s="58">
        <f t="shared" si="11"/>
        <v>0</v>
      </c>
      <c r="J37" s="63"/>
      <c r="K37" s="63"/>
      <c r="L37" s="63"/>
      <c r="M37" s="63"/>
      <c r="N37" s="58">
        <f t="shared" si="12"/>
        <v>880</v>
      </c>
      <c r="O37" s="63"/>
      <c r="P37" s="383">
        <v>880</v>
      </c>
      <c r="Q37" s="384"/>
      <c r="R37" s="383"/>
    </row>
    <row r="38" spans="1:18" ht="27" customHeight="1">
      <c r="A38" s="391" t="s">
        <v>590</v>
      </c>
      <c r="B38" s="153">
        <v>606</v>
      </c>
      <c r="C38" s="392">
        <v>68798</v>
      </c>
      <c r="D38" s="393">
        <f t="shared" si="10"/>
        <v>26566</v>
      </c>
      <c r="E38" s="393">
        <f t="shared" si="10"/>
        <v>0</v>
      </c>
      <c r="F38" s="393">
        <f t="shared" si="10"/>
        <v>0</v>
      </c>
      <c r="G38" s="393">
        <f t="shared" si="10"/>
        <v>0</v>
      </c>
      <c r="H38" s="393">
        <f t="shared" si="10"/>
        <v>26566</v>
      </c>
      <c r="I38" s="393">
        <f>SUM(J38:M38)</f>
        <v>0</v>
      </c>
      <c r="J38" s="63"/>
      <c r="K38" s="63"/>
      <c r="L38" s="63"/>
      <c r="M38" s="63"/>
      <c r="N38" s="393">
        <f>SUM(O38:R38)</f>
        <v>26566</v>
      </c>
      <c r="O38" s="63"/>
      <c r="P38" s="383"/>
      <c r="Q38" s="384"/>
      <c r="R38" s="383">
        <v>26566</v>
      </c>
    </row>
    <row r="39" spans="1:18" ht="27" customHeight="1">
      <c r="A39" s="391" t="s">
        <v>765</v>
      </c>
      <c r="B39" s="153">
        <v>606</v>
      </c>
      <c r="C39" s="392">
        <v>127219</v>
      </c>
      <c r="D39" s="393">
        <f t="shared" si="10"/>
        <v>46167</v>
      </c>
      <c r="E39" s="393">
        <f t="shared" si="10"/>
        <v>0</v>
      </c>
      <c r="F39" s="393">
        <f t="shared" si="10"/>
        <v>0</v>
      </c>
      <c r="G39" s="393">
        <f t="shared" si="10"/>
        <v>0</v>
      </c>
      <c r="H39" s="393">
        <f t="shared" si="10"/>
        <v>46167</v>
      </c>
      <c r="I39" s="393">
        <f>SUM(J39:M39)</f>
        <v>0</v>
      </c>
      <c r="J39" s="63"/>
      <c r="K39" s="63"/>
      <c r="L39" s="63"/>
      <c r="M39" s="63"/>
      <c r="N39" s="393">
        <f>SUM(O39:R39)</f>
        <v>46167</v>
      </c>
      <c r="O39" s="63"/>
      <c r="P39" s="383"/>
      <c r="Q39" s="384"/>
      <c r="R39" s="383">
        <v>46167</v>
      </c>
    </row>
    <row r="40" spans="1:18" ht="13.5">
      <c r="A40" s="391" t="s">
        <v>591</v>
      </c>
      <c r="B40" s="153">
        <v>606</v>
      </c>
      <c r="C40" s="392">
        <v>69182</v>
      </c>
      <c r="D40" s="393">
        <f t="shared" si="10"/>
        <v>25944</v>
      </c>
      <c r="E40" s="393">
        <f t="shared" si="10"/>
        <v>0</v>
      </c>
      <c r="F40" s="393">
        <f t="shared" si="10"/>
        <v>0</v>
      </c>
      <c r="G40" s="393">
        <f t="shared" si="10"/>
        <v>0</v>
      </c>
      <c r="H40" s="393">
        <f t="shared" si="10"/>
        <v>25944</v>
      </c>
      <c r="I40" s="393">
        <f>SUM(J40:M40)</f>
        <v>0</v>
      </c>
      <c r="J40" s="63"/>
      <c r="K40" s="63"/>
      <c r="L40" s="63"/>
      <c r="M40" s="63"/>
      <c r="N40" s="393">
        <f>SUM(O40:R40)</f>
        <v>25944</v>
      </c>
      <c r="O40" s="63"/>
      <c r="P40" s="383"/>
      <c r="Q40" s="384"/>
      <c r="R40" s="383">
        <v>25944</v>
      </c>
    </row>
    <row r="41" spans="1:18" ht="13.5">
      <c r="A41" s="391" t="s">
        <v>766</v>
      </c>
      <c r="B41" s="153">
        <v>606</v>
      </c>
      <c r="C41" s="392">
        <v>89043</v>
      </c>
      <c r="D41" s="393">
        <f t="shared" si="10"/>
        <v>33892</v>
      </c>
      <c r="E41" s="393">
        <f t="shared" si="10"/>
        <v>0</v>
      </c>
      <c r="F41" s="393">
        <f t="shared" si="10"/>
        <v>0</v>
      </c>
      <c r="G41" s="393">
        <f t="shared" si="10"/>
        <v>0</v>
      </c>
      <c r="H41" s="393">
        <f t="shared" si="10"/>
        <v>33892</v>
      </c>
      <c r="I41" s="393">
        <f>SUM(J41:M41)</f>
        <v>0</v>
      </c>
      <c r="J41" s="63"/>
      <c r="K41" s="63"/>
      <c r="L41" s="63"/>
      <c r="M41" s="63"/>
      <c r="N41" s="393">
        <f>SUM(O41:R41)</f>
        <v>33892</v>
      </c>
      <c r="O41" s="63"/>
      <c r="P41" s="383"/>
      <c r="Q41" s="384"/>
      <c r="R41" s="383">
        <v>33892</v>
      </c>
    </row>
    <row r="42" spans="1:39" s="296" customFormat="1" ht="26.25" customHeight="1">
      <c r="A42" s="56" t="s">
        <v>320</v>
      </c>
      <c r="B42" s="60"/>
      <c r="C42" s="293">
        <f>C43+C44</f>
        <v>68000</v>
      </c>
      <c r="D42" s="294">
        <f aca="true" t="shared" si="14" ref="D42:R42">D43+D44</f>
        <v>0</v>
      </c>
      <c r="E42" s="294">
        <f t="shared" si="14"/>
        <v>0</v>
      </c>
      <c r="F42" s="294">
        <f t="shared" si="14"/>
        <v>0</v>
      </c>
      <c r="G42" s="294">
        <f t="shared" si="14"/>
        <v>0</v>
      </c>
      <c r="H42" s="294">
        <f t="shared" si="14"/>
        <v>0</v>
      </c>
      <c r="I42" s="294">
        <f t="shared" si="14"/>
        <v>0</v>
      </c>
      <c r="J42" s="294">
        <f t="shared" si="14"/>
        <v>0</v>
      </c>
      <c r="K42" s="294">
        <f t="shared" si="14"/>
        <v>0</v>
      </c>
      <c r="L42" s="294">
        <f t="shared" si="14"/>
        <v>0</v>
      </c>
      <c r="M42" s="294">
        <f t="shared" si="14"/>
        <v>0</v>
      </c>
      <c r="N42" s="294">
        <f t="shared" si="14"/>
        <v>0</v>
      </c>
      <c r="O42" s="294">
        <f t="shared" si="14"/>
        <v>0</v>
      </c>
      <c r="P42" s="294">
        <f t="shared" si="14"/>
        <v>0</v>
      </c>
      <c r="Q42" s="294">
        <f t="shared" si="14"/>
        <v>0</v>
      </c>
      <c r="R42" s="294">
        <f t="shared" si="14"/>
        <v>0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35" s="296" customFormat="1" ht="12.75">
      <c r="A43" s="381" t="s">
        <v>592</v>
      </c>
      <c r="B43" s="382">
        <v>714</v>
      </c>
      <c r="C43" s="340">
        <v>18000</v>
      </c>
      <c r="D43" s="58">
        <f aca="true" t="shared" si="15" ref="D43:H44">SUM(I43+N43)</f>
        <v>0</v>
      </c>
      <c r="E43" s="58">
        <f t="shared" si="15"/>
        <v>0</v>
      </c>
      <c r="F43" s="58">
        <f t="shared" si="15"/>
        <v>0</v>
      </c>
      <c r="G43" s="58">
        <f t="shared" si="15"/>
        <v>0</v>
      </c>
      <c r="H43" s="58">
        <f t="shared" si="15"/>
        <v>0</v>
      </c>
      <c r="I43" s="58">
        <f>SUM(J43:M43)</f>
        <v>0</v>
      </c>
      <c r="J43" s="63"/>
      <c r="K43" s="63"/>
      <c r="L43" s="63"/>
      <c r="M43" s="63"/>
      <c r="N43" s="58">
        <f>SUM(O43:R43)</f>
        <v>0</v>
      </c>
      <c r="O43" s="63"/>
      <c r="P43" s="63"/>
      <c r="Q43" s="63"/>
      <c r="R43" s="63"/>
      <c r="S43" s="342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6" s="296" customFormat="1" ht="12.75">
      <c r="A44" s="394" t="s">
        <v>593</v>
      </c>
      <c r="B44" s="382">
        <v>738</v>
      </c>
      <c r="C44" s="340">
        <v>50000</v>
      </c>
      <c r="D44" s="58">
        <f t="shared" si="15"/>
        <v>0</v>
      </c>
      <c r="E44" s="58">
        <f t="shared" si="15"/>
        <v>0</v>
      </c>
      <c r="F44" s="58">
        <f t="shared" si="15"/>
        <v>0</v>
      </c>
      <c r="G44" s="58">
        <f t="shared" si="15"/>
        <v>0</v>
      </c>
      <c r="H44" s="58">
        <f t="shared" si="15"/>
        <v>0</v>
      </c>
      <c r="I44" s="58">
        <f>SUM(J44:M44)</f>
        <v>0</v>
      </c>
      <c r="J44" s="63"/>
      <c r="K44" s="63"/>
      <c r="L44" s="63"/>
      <c r="M44" s="63"/>
      <c r="N44" s="58">
        <f>SUM(O44:R44)</f>
        <v>0</v>
      </c>
      <c r="O44" s="67"/>
      <c r="P44" s="63"/>
      <c r="Q44" s="63"/>
      <c r="R44" s="63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18" ht="12.75">
      <c r="A45" s="56" t="s">
        <v>321</v>
      </c>
      <c r="B45" s="57"/>
      <c r="C45" s="293">
        <f>C46+C47+C48+C49+C50+C51</f>
        <v>5493019</v>
      </c>
      <c r="D45" s="294">
        <f aca="true" t="shared" si="16" ref="D45:R45">D46+D47+D48+D49+D50+D51</f>
        <v>4312828</v>
      </c>
      <c r="E45" s="294">
        <f t="shared" si="16"/>
        <v>0</v>
      </c>
      <c r="F45" s="294">
        <f t="shared" si="16"/>
        <v>0</v>
      </c>
      <c r="G45" s="294">
        <f t="shared" si="16"/>
        <v>4312828</v>
      </c>
      <c r="H45" s="294">
        <f t="shared" si="16"/>
        <v>0</v>
      </c>
      <c r="I45" s="294">
        <f t="shared" si="16"/>
        <v>0</v>
      </c>
      <c r="J45" s="294">
        <f t="shared" si="16"/>
        <v>0</v>
      </c>
      <c r="K45" s="294">
        <f t="shared" si="16"/>
        <v>0</v>
      </c>
      <c r="L45" s="294">
        <f t="shared" si="16"/>
        <v>0</v>
      </c>
      <c r="M45" s="294">
        <f t="shared" si="16"/>
        <v>0</v>
      </c>
      <c r="N45" s="294">
        <f t="shared" si="16"/>
        <v>4312828</v>
      </c>
      <c r="O45" s="294">
        <f t="shared" si="16"/>
        <v>0</v>
      </c>
      <c r="P45" s="294">
        <f t="shared" si="16"/>
        <v>0</v>
      </c>
      <c r="Q45" s="294">
        <f t="shared" si="16"/>
        <v>4312828</v>
      </c>
      <c r="R45" s="294">
        <f t="shared" si="16"/>
        <v>0</v>
      </c>
    </row>
    <row r="46" spans="1:18" ht="36" customHeight="1">
      <c r="A46" s="391" t="s">
        <v>594</v>
      </c>
      <c r="B46" s="153">
        <v>832</v>
      </c>
      <c r="C46" s="357">
        <v>1009000</v>
      </c>
      <c r="D46" s="154">
        <f aca="true" t="shared" si="17" ref="D46:H50">SUM(I46+N46)</f>
        <v>0</v>
      </c>
      <c r="E46" s="154">
        <f t="shared" si="17"/>
        <v>0</v>
      </c>
      <c r="F46" s="154">
        <f t="shared" si="17"/>
        <v>0</v>
      </c>
      <c r="G46" s="154">
        <f t="shared" si="17"/>
        <v>0</v>
      </c>
      <c r="H46" s="154">
        <f t="shared" si="17"/>
        <v>0</v>
      </c>
      <c r="I46" s="154">
        <f aca="true" t="shared" si="18" ref="I46:I51">SUM(J46:M46)</f>
        <v>0</v>
      </c>
      <c r="J46" s="64"/>
      <c r="K46" s="64"/>
      <c r="L46" s="65"/>
      <c r="M46" s="65"/>
      <c r="N46" s="154">
        <f aca="true" t="shared" si="19" ref="N46:N51">SUM(O46:R46)</f>
        <v>0</v>
      </c>
      <c r="O46" s="67"/>
      <c r="P46" s="63"/>
      <c r="Q46" s="66"/>
      <c r="R46" s="66"/>
    </row>
    <row r="47" spans="1:18" ht="12.75">
      <c r="A47" s="416" t="s">
        <v>595</v>
      </c>
      <c r="B47" s="382">
        <v>865</v>
      </c>
      <c r="C47" s="401">
        <v>115000</v>
      </c>
      <c r="D47" s="385">
        <f t="shared" si="17"/>
        <v>0</v>
      </c>
      <c r="E47" s="385">
        <f t="shared" si="17"/>
        <v>0</v>
      </c>
      <c r="F47" s="385">
        <f t="shared" si="17"/>
        <v>0</v>
      </c>
      <c r="G47" s="385">
        <f t="shared" si="17"/>
        <v>0</v>
      </c>
      <c r="H47" s="385">
        <f t="shared" si="17"/>
        <v>0</v>
      </c>
      <c r="I47" s="385">
        <f t="shared" si="18"/>
        <v>0</v>
      </c>
      <c r="J47" s="64"/>
      <c r="K47" s="64"/>
      <c r="L47" s="65"/>
      <c r="M47" s="65"/>
      <c r="N47" s="385">
        <f t="shared" si="19"/>
        <v>0</v>
      </c>
      <c r="O47" s="67"/>
      <c r="P47" s="63"/>
      <c r="Q47" s="66"/>
      <c r="R47" s="66"/>
    </row>
    <row r="48" spans="1:18" ht="40.5" customHeight="1">
      <c r="A48" s="386" t="s">
        <v>767</v>
      </c>
      <c r="B48" s="387">
        <v>864</v>
      </c>
      <c r="C48" s="395">
        <v>732446</v>
      </c>
      <c r="D48" s="389">
        <f t="shared" si="17"/>
        <v>676255</v>
      </c>
      <c r="E48" s="389">
        <f t="shared" si="17"/>
        <v>0</v>
      </c>
      <c r="F48" s="389">
        <f t="shared" si="17"/>
        <v>0</v>
      </c>
      <c r="G48" s="389">
        <f t="shared" si="17"/>
        <v>676255</v>
      </c>
      <c r="H48" s="389">
        <f t="shared" si="17"/>
        <v>0</v>
      </c>
      <c r="I48" s="389">
        <f t="shared" si="18"/>
        <v>0</v>
      </c>
      <c r="J48" s="64"/>
      <c r="K48" s="64"/>
      <c r="L48" s="65"/>
      <c r="M48" s="65"/>
      <c r="N48" s="389">
        <f t="shared" si="19"/>
        <v>676255</v>
      </c>
      <c r="O48" s="67"/>
      <c r="P48" s="63"/>
      <c r="Q48" s="396">
        <v>676255</v>
      </c>
      <c r="R48" s="66"/>
    </row>
    <row r="49" spans="1:18" ht="25.5">
      <c r="A49" s="417" t="s">
        <v>596</v>
      </c>
      <c r="B49" s="418">
        <v>827</v>
      </c>
      <c r="C49" s="419">
        <v>1638139</v>
      </c>
      <c r="D49" s="420">
        <f t="shared" si="17"/>
        <v>1638139</v>
      </c>
      <c r="E49" s="420">
        <f t="shared" si="17"/>
        <v>0</v>
      </c>
      <c r="F49" s="420">
        <f t="shared" si="17"/>
        <v>0</v>
      </c>
      <c r="G49" s="420">
        <f t="shared" si="17"/>
        <v>1638139</v>
      </c>
      <c r="H49" s="420">
        <f t="shared" si="17"/>
        <v>0</v>
      </c>
      <c r="I49" s="420">
        <f t="shared" si="18"/>
        <v>0</v>
      </c>
      <c r="J49" s="64"/>
      <c r="K49" s="64"/>
      <c r="L49" s="65"/>
      <c r="M49" s="65"/>
      <c r="N49" s="420">
        <f t="shared" si="19"/>
        <v>1638139</v>
      </c>
      <c r="O49" s="67"/>
      <c r="P49" s="63"/>
      <c r="Q49" s="396">
        <v>1638139</v>
      </c>
      <c r="R49" s="66"/>
    </row>
    <row r="50" spans="1:18" ht="33.75" customHeight="1">
      <c r="A50" s="417" t="s">
        <v>597</v>
      </c>
      <c r="B50" s="418">
        <v>827</v>
      </c>
      <c r="C50" s="419">
        <v>630759</v>
      </c>
      <c r="D50" s="420">
        <f t="shared" si="17"/>
        <v>630759</v>
      </c>
      <c r="E50" s="420">
        <f t="shared" si="17"/>
        <v>0</v>
      </c>
      <c r="F50" s="420">
        <f t="shared" si="17"/>
        <v>0</v>
      </c>
      <c r="G50" s="420">
        <f t="shared" si="17"/>
        <v>630759</v>
      </c>
      <c r="H50" s="420">
        <f t="shared" si="17"/>
        <v>0</v>
      </c>
      <c r="I50" s="420">
        <f t="shared" si="18"/>
        <v>0</v>
      </c>
      <c r="J50" s="64"/>
      <c r="K50" s="64"/>
      <c r="L50" s="65"/>
      <c r="M50" s="65"/>
      <c r="N50" s="420">
        <f t="shared" si="19"/>
        <v>630759</v>
      </c>
      <c r="O50" s="67"/>
      <c r="P50" s="63"/>
      <c r="Q50" s="396">
        <v>630759</v>
      </c>
      <c r="R50" s="66"/>
    </row>
    <row r="51" spans="1:18" ht="34.5" customHeight="1">
      <c r="A51" s="417" t="s">
        <v>598</v>
      </c>
      <c r="B51" s="418">
        <v>827</v>
      </c>
      <c r="C51" s="419">
        <v>1367675</v>
      </c>
      <c r="D51" s="420">
        <f>SUM(I51+N51)</f>
        <v>1367675</v>
      </c>
      <c r="E51" s="420">
        <f>SUM(J51+O51)</f>
        <v>0</v>
      </c>
      <c r="F51" s="420">
        <f>SUM(K51+P51)</f>
        <v>0</v>
      </c>
      <c r="G51" s="420">
        <f>SUM(L51+Q51)</f>
        <v>1367675</v>
      </c>
      <c r="H51" s="420">
        <f>SUM(M51+R51)</f>
        <v>0</v>
      </c>
      <c r="I51" s="420">
        <f t="shared" si="18"/>
        <v>0</v>
      </c>
      <c r="J51" s="64"/>
      <c r="K51" s="64"/>
      <c r="L51" s="65"/>
      <c r="M51" s="65"/>
      <c r="N51" s="420">
        <f t="shared" si="19"/>
        <v>1367675</v>
      </c>
      <c r="O51" s="67"/>
      <c r="P51" s="63"/>
      <c r="Q51" s="396">
        <v>1367675</v>
      </c>
      <c r="R51" s="66"/>
    </row>
    <row r="52" spans="1:18" ht="12.75">
      <c r="A52" s="413" t="s">
        <v>322</v>
      </c>
      <c r="B52" s="414"/>
      <c r="C52" s="397">
        <f aca="true" t="shared" si="20" ref="C52:R52">C53+C68+C77+C110+C122+C156+C107+C177</f>
        <v>2464692</v>
      </c>
      <c r="D52" s="397">
        <f t="shared" si="20"/>
        <v>1267619</v>
      </c>
      <c r="E52" s="397">
        <f t="shared" si="20"/>
        <v>0</v>
      </c>
      <c r="F52" s="397">
        <f t="shared" si="20"/>
        <v>193274</v>
      </c>
      <c r="G52" s="397">
        <f t="shared" si="20"/>
        <v>52968</v>
      </c>
      <c r="H52" s="397">
        <f t="shared" si="20"/>
        <v>1021377</v>
      </c>
      <c r="I52" s="397">
        <f t="shared" si="20"/>
        <v>83698</v>
      </c>
      <c r="J52" s="397">
        <f t="shared" si="20"/>
        <v>0</v>
      </c>
      <c r="K52" s="397">
        <f t="shared" si="20"/>
        <v>83698</v>
      </c>
      <c r="L52" s="397">
        <f t="shared" si="20"/>
        <v>0</v>
      </c>
      <c r="M52" s="397">
        <f t="shared" si="20"/>
        <v>0</v>
      </c>
      <c r="N52" s="397">
        <f t="shared" si="20"/>
        <v>1183921</v>
      </c>
      <c r="O52" s="397">
        <f t="shared" si="20"/>
        <v>0</v>
      </c>
      <c r="P52" s="397">
        <f t="shared" si="20"/>
        <v>109576</v>
      </c>
      <c r="Q52" s="397">
        <f t="shared" si="20"/>
        <v>52968</v>
      </c>
      <c r="R52" s="397">
        <f t="shared" si="20"/>
        <v>1021377</v>
      </c>
    </row>
    <row r="53" spans="1:18" ht="12.75">
      <c r="A53" s="56" t="s">
        <v>323</v>
      </c>
      <c r="B53" s="57"/>
      <c r="C53" s="293">
        <f aca="true" t="shared" si="21" ref="C53:R53">C54+C58+C61+C64</f>
        <v>18488</v>
      </c>
      <c r="D53" s="294">
        <f t="shared" si="21"/>
        <v>3226</v>
      </c>
      <c r="E53" s="294">
        <f t="shared" si="21"/>
        <v>0</v>
      </c>
      <c r="F53" s="294">
        <f t="shared" si="21"/>
        <v>3226</v>
      </c>
      <c r="G53" s="294">
        <f t="shared" si="21"/>
        <v>0</v>
      </c>
      <c r="H53" s="294">
        <f t="shared" si="21"/>
        <v>0</v>
      </c>
      <c r="I53" s="294">
        <f t="shared" si="21"/>
        <v>2488</v>
      </c>
      <c r="J53" s="294">
        <f t="shared" si="21"/>
        <v>0</v>
      </c>
      <c r="K53" s="294">
        <f t="shared" si="21"/>
        <v>2488</v>
      </c>
      <c r="L53" s="294">
        <f t="shared" si="21"/>
        <v>0</v>
      </c>
      <c r="M53" s="294">
        <f t="shared" si="21"/>
        <v>0</v>
      </c>
      <c r="N53" s="294">
        <f t="shared" si="21"/>
        <v>738</v>
      </c>
      <c r="O53" s="294">
        <f t="shared" si="21"/>
        <v>0</v>
      </c>
      <c r="P53" s="294">
        <f t="shared" si="21"/>
        <v>738</v>
      </c>
      <c r="Q53" s="294">
        <f t="shared" si="21"/>
        <v>0</v>
      </c>
      <c r="R53" s="294">
        <f t="shared" si="21"/>
        <v>0</v>
      </c>
    </row>
    <row r="54" spans="1:18" ht="12.75">
      <c r="A54" s="59">
        <v>5201</v>
      </c>
      <c r="B54" s="60"/>
      <c r="C54" s="293">
        <f>C55+C56+C57</f>
        <v>9488</v>
      </c>
      <c r="D54" s="294">
        <f aca="true" t="shared" si="22" ref="D54:R54">D55+D56+D57</f>
        <v>3226</v>
      </c>
      <c r="E54" s="294">
        <f t="shared" si="22"/>
        <v>0</v>
      </c>
      <c r="F54" s="294">
        <f t="shared" si="22"/>
        <v>3226</v>
      </c>
      <c r="G54" s="294">
        <f t="shared" si="22"/>
        <v>0</v>
      </c>
      <c r="H54" s="294">
        <f t="shared" si="22"/>
        <v>0</v>
      </c>
      <c r="I54" s="294">
        <f t="shared" si="22"/>
        <v>2488</v>
      </c>
      <c r="J54" s="294">
        <f t="shared" si="22"/>
        <v>0</v>
      </c>
      <c r="K54" s="294">
        <f t="shared" si="22"/>
        <v>2488</v>
      </c>
      <c r="L54" s="294">
        <f t="shared" si="22"/>
        <v>0</v>
      </c>
      <c r="M54" s="294">
        <f t="shared" si="22"/>
        <v>0</v>
      </c>
      <c r="N54" s="294">
        <f t="shared" si="22"/>
        <v>738</v>
      </c>
      <c r="O54" s="294">
        <f t="shared" si="22"/>
        <v>0</v>
      </c>
      <c r="P54" s="294">
        <f t="shared" si="22"/>
        <v>738</v>
      </c>
      <c r="Q54" s="294">
        <f t="shared" si="22"/>
        <v>0</v>
      </c>
      <c r="R54" s="294">
        <f t="shared" si="22"/>
        <v>0</v>
      </c>
    </row>
    <row r="55" spans="1:18" ht="12.75">
      <c r="A55" s="381" t="s">
        <v>768</v>
      </c>
      <c r="B55" s="382">
        <v>122</v>
      </c>
      <c r="C55" s="67">
        <v>6262</v>
      </c>
      <c r="D55" s="58">
        <f aca="true" t="shared" si="23" ref="D55:H57">SUM(I55+N55)</f>
        <v>0</v>
      </c>
      <c r="E55" s="58">
        <f t="shared" si="23"/>
        <v>0</v>
      </c>
      <c r="F55" s="58">
        <f t="shared" si="23"/>
        <v>0</v>
      </c>
      <c r="G55" s="58">
        <f t="shared" si="23"/>
        <v>0</v>
      </c>
      <c r="H55" s="58">
        <f t="shared" si="23"/>
        <v>0</v>
      </c>
      <c r="I55" s="58">
        <f>SUM(J55:M55)</f>
        <v>0</v>
      </c>
      <c r="J55" s="64"/>
      <c r="K55" s="65"/>
      <c r="L55" s="64"/>
      <c r="M55" s="64"/>
      <c r="N55" s="58">
        <f>SUM(O55:R55)</f>
        <v>0</v>
      </c>
      <c r="O55" s="64"/>
      <c r="P55" s="396"/>
      <c r="Q55" s="63"/>
      <c r="R55" s="64"/>
    </row>
    <row r="56" spans="1:18" ht="12.75">
      <c r="A56" s="381" t="s">
        <v>769</v>
      </c>
      <c r="B56" s="382">
        <v>122</v>
      </c>
      <c r="C56" s="67">
        <v>738</v>
      </c>
      <c r="D56" s="58">
        <f t="shared" si="23"/>
        <v>738</v>
      </c>
      <c r="E56" s="58">
        <f t="shared" si="23"/>
        <v>0</v>
      </c>
      <c r="F56" s="58">
        <f t="shared" si="23"/>
        <v>738</v>
      </c>
      <c r="G56" s="58">
        <f t="shared" si="23"/>
        <v>0</v>
      </c>
      <c r="H56" s="58">
        <f t="shared" si="23"/>
        <v>0</v>
      </c>
      <c r="I56" s="58">
        <f>SUM(J56:M56)</f>
        <v>0</v>
      </c>
      <c r="J56" s="64"/>
      <c r="K56" s="65"/>
      <c r="L56" s="64"/>
      <c r="M56" s="64"/>
      <c r="N56" s="58">
        <f>SUM(O56:R56)</f>
        <v>738</v>
      </c>
      <c r="O56" s="64"/>
      <c r="P56" s="396">
        <v>738</v>
      </c>
      <c r="Q56" s="63"/>
      <c r="R56" s="64"/>
    </row>
    <row r="57" spans="1:18" ht="12.75">
      <c r="A57" s="381" t="s">
        <v>768</v>
      </c>
      <c r="B57" s="62">
        <v>117</v>
      </c>
      <c r="C57" s="67">
        <v>2488</v>
      </c>
      <c r="D57" s="58">
        <f t="shared" si="23"/>
        <v>2488</v>
      </c>
      <c r="E57" s="58">
        <f t="shared" si="23"/>
        <v>0</v>
      </c>
      <c r="F57" s="58">
        <f t="shared" si="23"/>
        <v>2488</v>
      </c>
      <c r="G57" s="58">
        <f t="shared" si="23"/>
        <v>0</v>
      </c>
      <c r="H57" s="58">
        <f t="shared" si="23"/>
        <v>0</v>
      </c>
      <c r="I57" s="58">
        <f>SUM(J57:M57)</f>
        <v>2488</v>
      </c>
      <c r="J57" s="64"/>
      <c r="K57" s="421">
        <v>2488</v>
      </c>
      <c r="L57" s="64"/>
      <c r="M57" s="64"/>
      <c r="N57" s="58">
        <f>SUM(O57:R57)</f>
        <v>0</v>
      </c>
      <c r="O57" s="64"/>
      <c r="P57" s="396"/>
      <c r="Q57" s="63"/>
      <c r="R57" s="64"/>
    </row>
    <row r="58" spans="1:18" ht="12.75">
      <c r="A58" s="59">
        <v>5203</v>
      </c>
      <c r="B58" s="60"/>
      <c r="C58" s="293">
        <f>C59+C60</f>
        <v>9000</v>
      </c>
      <c r="D58" s="294">
        <f aca="true" t="shared" si="24" ref="D58:R58">D59+D60</f>
        <v>0</v>
      </c>
      <c r="E58" s="294">
        <f t="shared" si="24"/>
        <v>0</v>
      </c>
      <c r="F58" s="294">
        <f t="shared" si="24"/>
        <v>0</v>
      </c>
      <c r="G58" s="294">
        <f t="shared" si="24"/>
        <v>0</v>
      </c>
      <c r="H58" s="294">
        <f t="shared" si="24"/>
        <v>0</v>
      </c>
      <c r="I58" s="294">
        <f t="shared" si="24"/>
        <v>0</v>
      </c>
      <c r="J58" s="294">
        <f t="shared" si="24"/>
        <v>0</v>
      </c>
      <c r="K58" s="294">
        <f t="shared" si="24"/>
        <v>0</v>
      </c>
      <c r="L58" s="294">
        <f t="shared" si="24"/>
        <v>0</v>
      </c>
      <c r="M58" s="294">
        <f t="shared" si="24"/>
        <v>0</v>
      </c>
      <c r="N58" s="294">
        <f t="shared" si="24"/>
        <v>0</v>
      </c>
      <c r="O58" s="294">
        <f t="shared" si="24"/>
        <v>0</v>
      </c>
      <c r="P58" s="294">
        <f t="shared" si="24"/>
        <v>0</v>
      </c>
      <c r="Q58" s="294">
        <f t="shared" si="24"/>
        <v>0</v>
      </c>
      <c r="R58" s="294">
        <f t="shared" si="24"/>
        <v>0</v>
      </c>
    </row>
    <row r="59" spans="1:18" ht="12.75">
      <c r="A59" s="381" t="s">
        <v>599</v>
      </c>
      <c r="B59" s="382">
        <v>122</v>
      </c>
      <c r="C59" s="295">
        <v>3000</v>
      </c>
      <c r="D59" s="58">
        <f aca="true" t="shared" si="25" ref="D59:H60">SUM(I59+N59)</f>
        <v>0</v>
      </c>
      <c r="E59" s="58">
        <f t="shared" si="25"/>
        <v>0</v>
      </c>
      <c r="F59" s="58">
        <f t="shared" si="25"/>
        <v>0</v>
      </c>
      <c r="G59" s="58">
        <f t="shared" si="25"/>
        <v>0</v>
      </c>
      <c r="H59" s="58">
        <f t="shared" si="25"/>
        <v>0</v>
      </c>
      <c r="I59" s="58">
        <f>SUM(J59:M59)</f>
        <v>0</v>
      </c>
      <c r="J59" s="64"/>
      <c r="K59" s="64"/>
      <c r="L59" s="64"/>
      <c r="M59" s="64"/>
      <c r="N59" s="58">
        <f>SUM(O59:R59)</f>
        <v>0</v>
      </c>
      <c r="O59" s="64"/>
      <c r="P59" s="63"/>
      <c r="Q59" s="63"/>
      <c r="R59" s="64"/>
    </row>
    <row r="60" spans="1:18" ht="12.75">
      <c r="A60" s="381" t="s">
        <v>600</v>
      </c>
      <c r="B60" s="382">
        <v>122</v>
      </c>
      <c r="C60" s="295">
        <v>6000</v>
      </c>
      <c r="D60" s="58">
        <f t="shared" si="25"/>
        <v>0</v>
      </c>
      <c r="E60" s="58">
        <f t="shared" si="25"/>
        <v>0</v>
      </c>
      <c r="F60" s="58">
        <f t="shared" si="25"/>
        <v>0</v>
      </c>
      <c r="G60" s="58">
        <f t="shared" si="25"/>
        <v>0</v>
      </c>
      <c r="H60" s="58">
        <f t="shared" si="25"/>
        <v>0</v>
      </c>
      <c r="I60" s="58">
        <f>SUM(J60:M60)</f>
        <v>0</v>
      </c>
      <c r="J60" s="64"/>
      <c r="K60" s="64"/>
      <c r="L60" s="64"/>
      <c r="M60" s="64"/>
      <c r="N60" s="58">
        <f>SUM(O60:R60)</f>
        <v>0</v>
      </c>
      <c r="O60" s="64"/>
      <c r="P60" s="63"/>
      <c r="Q60" s="63"/>
      <c r="R60" s="64"/>
    </row>
    <row r="61" spans="1:18" ht="12.75" hidden="1">
      <c r="A61" s="59">
        <v>5205</v>
      </c>
      <c r="B61" s="60"/>
      <c r="C61" s="293">
        <f>C62+C63</f>
        <v>0</v>
      </c>
      <c r="D61" s="294">
        <f aca="true" t="shared" si="26" ref="D61:R61">D62+D63</f>
        <v>0</v>
      </c>
      <c r="E61" s="294">
        <f t="shared" si="26"/>
        <v>0</v>
      </c>
      <c r="F61" s="294">
        <f t="shared" si="26"/>
        <v>0</v>
      </c>
      <c r="G61" s="294">
        <f t="shared" si="26"/>
        <v>0</v>
      </c>
      <c r="H61" s="294">
        <f t="shared" si="26"/>
        <v>0</v>
      </c>
      <c r="I61" s="294">
        <f t="shared" si="26"/>
        <v>0</v>
      </c>
      <c r="J61" s="294">
        <f t="shared" si="26"/>
        <v>0</v>
      </c>
      <c r="K61" s="294">
        <f t="shared" si="26"/>
        <v>0</v>
      </c>
      <c r="L61" s="294">
        <f t="shared" si="26"/>
        <v>0</v>
      </c>
      <c r="M61" s="294">
        <f t="shared" si="26"/>
        <v>0</v>
      </c>
      <c r="N61" s="294">
        <f t="shared" si="26"/>
        <v>0</v>
      </c>
      <c r="O61" s="294">
        <f t="shared" si="26"/>
        <v>0</v>
      </c>
      <c r="P61" s="294">
        <f t="shared" si="26"/>
        <v>0</v>
      </c>
      <c r="Q61" s="294">
        <f t="shared" si="26"/>
        <v>0</v>
      </c>
      <c r="R61" s="294">
        <f t="shared" si="26"/>
        <v>0</v>
      </c>
    </row>
    <row r="62" spans="1:18" ht="12.75" hidden="1">
      <c r="A62" s="61"/>
      <c r="B62" s="62"/>
      <c r="C62" s="67"/>
      <c r="D62" s="58">
        <f aca="true" t="shared" si="27" ref="D62:H63">SUM(I62+N62)</f>
        <v>0</v>
      </c>
      <c r="E62" s="58">
        <f t="shared" si="27"/>
        <v>0</v>
      </c>
      <c r="F62" s="58">
        <f t="shared" si="27"/>
        <v>0</v>
      </c>
      <c r="G62" s="58">
        <f t="shared" si="27"/>
        <v>0</v>
      </c>
      <c r="H62" s="58">
        <f t="shared" si="27"/>
        <v>0</v>
      </c>
      <c r="I62" s="58">
        <f>SUM(J62:M62)</f>
        <v>0</v>
      </c>
      <c r="J62" s="64"/>
      <c r="K62" s="64"/>
      <c r="L62" s="64"/>
      <c r="M62" s="64"/>
      <c r="N62" s="58">
        <f>SUM(O62:R62)</f>
        <v>0</v>
      </c>
      <c r="O62" s="64"/>
      <c r="P62" s="64">
        <v>0</v>
      </c>
      <c r="Q62" s="63"/>
      <c r="R62" s="64"/>
    </row>
    <row r="63" spans="1:18" ht="12.75" hidden="1">
      <c r="A63" s="61"/>
      <c r="B63" s="62"/>
      <c r="C63" s="67"/>
      <c r="D63" s="58">
        <f t="shared" si="27"/>
        <v>0</v>
      </c>
      <c r="E63" s="58">
        <f t="shared" si="27"/>
        <v>0</v>
      </c>
      <c r="F63" s="58">
        <f t="shared" si="27"/>
        <v>0</v>
      </c>
      <c r="G63" s="58">
        <f t="shared" si="27"/>
        <v>0</v>
      </c>
      <c r="H63" s="58">
        <f t="shared" si="27"/>
        <v>0</v>
      </c>
      <c r="I63" s="58">
        <f>SUM(J63:M63)</f>
        <v>0</v>
      </c>
      <c r="J63" s="64"/>
      <c r="K63" s="64"/>
      <c r="L63" s="64"/>
      <c r="M63" s="64"/>
      <c r="N63" s="58">
        <f>SUM(O63:R63)</f>
        <v>0</v>
      </c>
      <c r="O63" s="64"/>
      <c r="P63" s="64"/>
      <c r="Q63" s="63"/>
      <c r="R63" s="64"/>
    </row>
    <row r="64" spans="1:18" ht="12.75" hidden="1">
      <c r="A64" s="59">
        <v>5206</v>
      </c>
      <c r="B64" s="60"/>
      <c r="C64" s="54">
        <f>C65+C66+C67</f>
        <v>0</v>
      </c>
      <c r="D64" s="58">
        <f aca="true" t="shared" si="28" ref="D64:R64">D65+D66+D67</f>
        <v>0</v>
      </c>
      <c r="E64" s="58">
        <f t="shared" si="28"/>
        <v>0</v>
      </c>
      <c r="F64" s="58">
        <f t="shared" si="28"/>
        <v>0</v>
      </c>
      <c r="G64" s="58">
        <f t="shared" si="28"/>
        <v>0</v>
      </c>
      <c r="H64" s="58">
        <f t="shared" si="28"/>
        <v>0</v>
      </c>
      <c r="I64" s="58">
        <f t="shared" si="28"/>
        <v>0</v>
      </c>
      <c r="J64" s="58">
        <f t="shared" si="28"/>
        <v>0</v>
      </c>
      <c r="K64" s="58">
        <f t="shared" si="28"/>
        <v>0</v>
      </c>
      <c r="L64" s="58">
        <f t="shared" si="28"/>
        <v>0</v>
      </c>
      <c r="M64" s="58">
        <f t="shared" si="28"/>
        <v>0</v>
      </c>
      <c r="N64" s="58">
        <f t="shared" si="28"/>
        <v>0</v>
      </c>
      <c r="O64" s="58">
        <f t="shared" si="28"/>
        <v>0</v>
      </c>
      <c r="P64" s="58">
        <f t="shared" si="28"/>
        <v>0</v>
      </c>
      <c r="Q64" s="58">
        <f t="shared" si="28"/>
        <v>0</v>
      </c>
      <c r="R64" s="58">
        <f t="shared" si="28"/>
        <v>0</v>
      </c>
    </row>
    <row r="65" spans="1:18" ht="12.75" hidden="1">
      <c r="A65" s="61"/>
      <c r="B65" s="62"/>
      <c r="C65" s="67"/>
      <c r="D65" s="58">
        <f aca="true" t="shared" si="29" ref="D65:H66">SUM(I65+N65)</f>
        <v>0</v>
      </c>
      <c r="E65" s="58">
        <f t="shared" si="29"/>
        <v>0</v>
      </c>
      <c r="F65" s="58">
        <f t="shared" si="29"/>
        <v>0</v>
      </c>
      <c r="G65" s="58">
        <f t="shared" si="29"/>
        <v>0</v>
      </c>
      <c r="H65" s="58">
        <f t="shared" si="29"/>
        <v>0</v>
      </c>
      <c r="I65" s="58">
        <f>SUM(J65:M65)</f>
        <v>0</v>
      </c>
      <c r="J65" s="64"/>
      <c r="K65" s="64"/>
      <c r="L65" s="64"/>
      <c r="M65" s="64"/>
      <c r="N65" s="58">
        <f>SUM(O65:R65)</f>
        <v>0</v>
      </c>
      <c r="O65" s="64"/>
      <c r="P65" s="63"/>
      <c r="Q65" s="63"/>
      <c r="R65" s="64"/>
    </row>
    <row r="66" spans="1:18" ht="12.75" hidden="1">
      <c r="A66" s="61"/>
      <c r="B66" s="62"/>
      <c r="C66" s="67"/>
      <c r="D66" s="58">
        <f t="shared" si="29"/>
        <v>0</v>
      </c>
      <c r="E66" s="58">
        <f t="shared" si="29"/>
        <v>0</v>
      </c>
      <c r="F66" s="58">
        <f t="shared" si="29"/>
        <v>0</v>
      </c>
      <c r="G66" s="58">
        <f t="shared" si="29"/>
        <v>0</v>
      </c>
      <c r="H66" s="58">
        <f t="shared" si="29"/>
        <v>0</v>
      </c>
      <c r="I66" s="58">
        <f>SUM(J66:M66)</f>
        <v>0</v>
      </c>
      <c r="J66" s="64"/>
      <c r="K66" s="64"/>
      <c r="L66" s="64"/>
      <c r="M66" s="64"/>
      <c r="N66" s="58">
        <f>SUM(O66:R66)</f>
        <v>0</v>
      </c>
      <c r="O66" s="64"/>
      <c r="P66" s="63"/>
      <c r="Q66" s="63"/>
      <c r="R66" s="64"/>
    </row>
    <row r="67" spans="1:18" ht="12.75" hidden="1">
      <c r="A67" s="61"/>
      <c r="B67" s="62"/>
      <c r="C67" s="67"/>
      <c r="D67" s="58">
        <f>SUM(I67+N67)</f>
        <v>0</v>
      </c>
      <c r="E67" s="58">
        <f>SUM(J67+O67)</f>
        <v>0</v>
      </c>
      <c r="F67" s="58">
        <f>SUM(K67+P67)</f>
        <v>0</v>
      </c>
      <c r="G67" s="58">
        <f>SUM(L67+Q67)</f>
        <v>0</v>
      </c>
      <c r="H67" s="58">
        <f>SUM(M67+R67)</f>
        <v>0</v>
      </c>
      <c r="I67" s="58">
        <f>SUM(J67:M67)</f>
        <v>0</v>
      </c>
      <c r="J67" s="64"/>
      <c r="K67" s="64"/>
      <c r="L67" s="64"/>
      <c r="M67" s="64"/>
      <c r="N67" s="58">
        <f>SUM(O67:R67)</f>
        <v>0</v>
      </c>
      <c r="O67" s="64"/>
      <c r="P67" s="64"/>
      <c r="Q67" s="63"/>
      <c r="R67" s="64"/>
    </row>
    <row r="68" spans="1:18" ht="12.75">
      <c r="A68" s="56" t="s">
        <v>316</v>
      </c>
      <c r="B68" s="57"/>
      <c r="C68" s="293">
        <f>C72+C69+C74</f>
        <v>8000</v>
      </c>
      <c r="D68" s="294">
        <f aca="true" t="shared" si="30" ref="D68:R68">D72+D69+D74</f>
        <v>7800</v>
      </c>
      <c r="E68" s="294">
        <f t="shared" si="30"/>
        <v>0</v>
      </c>
      <c r="F68" s="294">
        <f t="shared" si="30"/>
        <v>7800</v>
      </c>
      <c r="G68" s="294">
        <f t="shared" si="30"/>
        <v>0</v>
      </c>
      <c r="H68" s="294">
        <f t="shared" si="30"/>
        <v>0</v>
      </c>
      <c r="I68" s="294">
        <f t="shared" si="30"/>
        <v>7800</v>
      </c>
      <c r="J68" s="294">
        <f t="shared" si="30"/>
        <v>0</v>
      </c>
      <c r="K68" s="294">
        <f t="shared" si="30"/>
        <v>7800</v>
      </c>
      <c r="L68" s="294">
        <f t="shared" si="30"/>
        <v>0</v>
      </c>
      <c r="M68" s="294">
        <f t="shared" si="30"/>
        <v>0</v>
      </c>
      <c r="N68" s="294">
        <f t="shared" si="30"/>
        <v>0</v>
      </c>
      <c r="O68" s="294">
        <f t="shared" si="30"/>
        <v>0</v>
      </c>
      <c r="P68" s="294">
        <f t="shared" si="30"/>
        <v>0</v>
      </c>
      <c r="Q68" s="294">
        <f t="shared" si="30"/>
        <v>0</v>
      </c>
      <c r="R68" s="294">
        <f t="shared" si="30"/>
        <v>0</v>
      </c>
    </row>
    <row r="69" spans="1:18" ht="12.75" hidden="1">
      <c r="A69" s="59">
        <v>5203</v>
      </c>
      <c r="B69" s="57"/>
      <c r="C69" s="293">
        <f>C70+C71</f>
        <v>0</v>
      </c>
      <c r="D69" s="294">
        <f aca="true" t="shared" si="31" ref="D69:R69">D70+D71</f>
        <v>0</v>
      </c>
      <c r="E69" s="294">
        <f t="shared" si="31"/>
        <v>0</v>
      </c>
      <c r="F69" s="294">
        <f t="shared" si="31"/>
        <v>0</v>
      </c>
      <c r="G69" s="294">
        <f t="shared" si="31"/>
        <v>0</v>
      </c>
      <c r="H69" s="294">
        <f t="shared" si="31"/>
        <v>0</v>
      </c>
      <c r="I69" s="294">
        <f t="shared" si="31"/>
        <v>0</v>
      </c>
      <c r="J69" s="294">
        <f t="shared" si="31"/>
        <v>0</v>
      </c>
      <c r="K69" s="294">
        <f t="shared" si="31"/>
        <v>0</v>
      </c>
      <c r="L69" s="294">
        <f t="shared" si="31"/>
        <v>0</v>
      </c>
      <c r="M69" s="294">
        <f t="shared" si="31"/>
        <v>0</v>
      </c>
      <c r="N69" s="294">
        <f t="shared" si="31"/>
        <v>0</v>
      </c>
      <c r="O69" s="294">
        <f t="shared" si="31"/>
        <v>0</v>
      </c>
      <c r="P69" s="294">
        <f t="shared" si="31"/>
        <v>0</v>
      </c>
      <c r="Q69" s="294">
        <f t="shared" si="31"/>
        <v>0</v>
      </c>
      <c r="R69" s="294">
        <f t="shared" si="31"/>
        <v>0</v>
      </c>
    </row>
    <row r="70" spans="1:18" ht="12.75" hidden="1">
      <c r="A70" s="398"/>
      <c r="B70" s="399"/>
      <c r="C70" s="400"/>
      <c r="D70" s="58">
        <f aca="true" t="shared" si="32" ref="D70:H71">SUM(I70+N70)</f>
        <v>0</v>
      </c>
      <c r="E70" s="58">
        <f t="shared" si="32"/>
        <v>0</v>
      </c>
      <c r="F70" s="58">
        <f t="shared" si="32"/>
        <v>0</v>
      </c>
      <c r="G70" s="58">
        <f t="shared" si="32"/>
        <v>0</v>
      </c>
      <c r="H70" s="58">
        <f t="shared" si="32"/>
        <v>0</v>
      </c>
      <c r="I70" s="58">
        <f>SUM(J70:M70)</f>
        <v>0</v>
      </c>
      <c r="J70" s="63"/>
      <c r="K70" s="67">
        <v>0</v>
      </c>
      <c r="L70" s="63"/>
      <c r="M70" s="67"/>
      <c r="N70" s="58">
        <f>SUM(O70:R70)</f>
        <v>0</v>
      </c>
      <c r="O70" s="298"/>
      <c r="P70" s="298"/>
      <c r="Q70" s="298"/>
      <c r="R70" s="298"/>
    </row>
    <row r="71" spans="1:18" ht="12.75" hidden="1">
      <c r="A71" s="61"/>
      <c r="B71" s="62"/>
      <c r="C71" s="295"/>
      <c r="D71" s="58">
        <f t="shared" si="32"/>
        <v>0</v>
      </c>
      <c r="E71" s="58">
        <f t="shared" si="32"/>
        <v>0</v>
      </c>
      <c r="F71" s="58">
        <f t="shared" si="32"/>
        <v>0</v>
      </c>
      <c r="G71" s="58">
        <f t="shared" si="32"/>
        <v>0</v>
      </c>
      <c r="H71" s="58">
        <f t="shared" si="32"/>
        <v>0</v>
      </c>
      <c r="I71" s="58">
        <f>SUM(J71:M71)</f>
        <v>0</v>
      </c>
      <c r="J71" s="63"/>
      <c r="K71" s="67">
        <v>0</v>
      </c>
      <c r="L71" s="63"/>
      <c r="M71" s="67"/>
      <c r="N71" s="58">
        <f>SUM(O71:R71)</f>
        <v>0</v>
      </c>
      <c r="O71" s="298"/>
      <c r="P71" s="298"/>
      <c r="Q71" s="298"/>
      <c r="R71" s="298"/>
    </row>
    <row r="72" spans="1:18" ht="12.75">
      <c r="A72" s="59">
        <v>5204</v>
      </c>
      <c r="B72" s="60"/>
      <c r="C72" s="293">
        <f>C73</f>
        <v>8000</v>
      </c>
      <c r="D72" s="294">
        <f aca="true" t="shared" si="33" ref="D72:R72">D73</f>
        <v>7800</v>
      </c>
      <c r="E72" s="294">
        <f t="shared" si="33"/>
        <v>0</v>
      </c>
      <c r="F72" s="294">
        <f t="shared" si="33"/>
        <v>7800</v>
      </c>
      <c r="G72" s="294">
        <f t="shared" si="33"/>
        <v>0</v>
      </c>
      <c r="H72" s="294">
        <f t="shared" si="33"/>
        <v>0</v>
      </c>
      <c r="I72" s="294">
        <f t="shared" si="33"/>
        <v>7800</v>
      </c>
      <c r="J72" s="294">
        <f t="shared" si="33"/>
        <v>0</v>
      </c>
      <c r="K72" s="294">
        <f t="shared" si="33"/>
        <v>7800</v>
      </c>
      <c r="L72" s="294">
        <f t="shared" si="33"/>
        <v>0</v>
      </c>
      <c r="M72" s="294">
        <f t="shared" si="33"/>
        <v>0</v>
      </c>
      <c r="N72" s="294">
        <f t="shared" si="33"/>
        <v>0</v>
      </c>
      <c r="O72" s="294">
        <f t="shared" si="33"/>
        <v>0</v>
      </c>
      <c r="P72" s="294">
        <f t="shared" si="33"/>
        <v>0</v>
      </c>
      <c r="Q72" s="294">
        <f t="shared" si="33"/>
        <v>0</v>
      </c>
      <c r="R72" s="294">
        <f t="shared" si="33"/>
        <v>0</v>
      </c>
    </row>
    <row r="73" spans="1:18" ht="12.75">
      <c r="A73" s="61" t="s">
        <v>526</v>
      </c>
      <c r="B73" s="62">
        <v>285</v>
      </c>
      <c r="C73" s="295">
        <v>8000</v>
      </c>
      <c r="D73" s="58">
        <f>SUM(I73+N73)</f>
        <v>7800</v>
      </c>
      <c r="E73" s="58">
        <f>SUM(J73+O73)</f>
        <v>0</v>
      </c>
      <c r="F73" s="58">
        <f>SUM(K73+P73)</f>
        <v>7800</v>
      </c>
      <c r="G73" s="58">
        <f>SUM(L73+Q73)</f>
        <v>0</v>
      </c>
      <c r="H73" s="58">
        <f>SUM(M73+R73)</f>
        <v>0</v>
      </c>
      <c r="I73" s="58">
        <f>SUM(J73:M73)</f>
        <v>7800</v>
      </c>
      <c r="J73" s="63"/>
      <c r="K73" s="384">
        <v>7800</v>
      </c>
      <c r="L73" s="63"/>
      <c r="M73" s="67"/>
      <c r="N73" s="58">
        <f>SUM(O73:R73)</f>
        <v>0</v>
      </c>
      <c r="O73" s="63"/>
      <c r="P73" s="63">
        <v>0</v>
      </c>
      <c r="Q73" s="63"/>
      <c r="R73" s="63"/>
    </row>
    <row r="74" spans="1:18" ht="12.75" hidden="1">
      <c r="A74" s="59">
        <v>5206</v>
      </c>
      <c r="B74" s="60"/>
      <c r="C74" s="54">
        <f>C75+C76</f>
        <v>0</v>
      </c>
      <c r="D74" s="58">
        <f aca="true" t="shared" si="34" ref="D74:R74">D75+D76</f>
        <v>0</v>
      </c>
      <c r="E74" s="58">
        <f t="shared" si="34"/>
        <v>0</v>
      </c>
      <c r="F74" s="58">
        <f t="shared" si="34"/>
        <v>0</v>
      </c>
      <c r="G74" s="58">
        <f t="shared" si="34"/>
        <v>0</v>
      </c>
      <c r="H74" s="58">
        <f t="shared" si="34"/>
        <v>0</v>
      </c>
      <c r="I74" s="58">
        <f t="shared" si="34"/>
        <v>0</v>
      </c>
      <c r="J74" s="58">
        <f t="shared" si="34"/>
        <v>0</v>
      </c>
      <c r="K74" s="58">
        <f t="shared" si="34"/>
        <v>0</v>
      </c>
      <c r="L74" s="58">
        <f t="shared" si="34"/>
        <v>0</v>
      </c>
      <c r="M74" s="58">
        <f t="shared" si="34"/>
        <v>0</v>
      </c>
      <c r="N74" s="58">
        <f t="shared" si="34"/>
        <v>0</v>
      </c>
      <c r="O74" s="58">
        <f t="shared" si="34"/>
        <v>0</v>
      </c>
      <c r="P74" s="58">
        <f t="shared" si="34"/>
        <v>0</v>
      </c>
      <c r="Q74" s="58">
        <f t="shared" si="34"/>
        <v>0</v>
      </c>
      <c r="R74" s="58">
        <f t="shared" si="34"/>
        <v>0</v>
      </c>
    </row>
    <row r="75" spans="1:18" ht="12.75" hidden="1">
      <c r="A75" s="341"/>
      <c r="B75" s="62"/>
      <c r="C75" s="67"/>
      <c r="D75" s="58">
        <f aca="true" t="shared" si="35" ref="D75:H76">SUM(I75+N75)</f>
        <v>0</v>
      </c>
      <c r="E75" s="58">
        <f t="shared" si="35"/>
        <v>0</v>
      </c>
      <c r="F75" s="58">
        <f t="shared" si="35"/>
        <v>0</v>
      </c>
      <c r="G75" s="58">
        <f t="shared" si="35"/>
        <v>0</v>
      </c>
      <c r="H75" s="58">
        <f t="shared" si="35"/>
        <v>0</v>
      </c>
      <c r="I75" s="58">
        <f>SUM(J75:M75)</f>
        <v>0</v>
      </c>
      <c r="J75" s="67"/>
      <c r="K75" s="67"/>
      <c r="L75" s="63"/>
      <c r="M75" s="67"/>
      <c r="N75" s="58">
        <f>SUM(O75:R75)</f>
        <v>0</v>
      </c>
      <c r="O75" s="63"/>
      <c r="P75" s="63"/>
      <c r="Q75" s="67"/>
      <c r="R75" s="63"/>
    </row>
    <row r="76" spans="1:18" ht="12.75" hidden="1">
      <c r="A76" s="363"/>
      <c r="B76" s="62"/>
      <c r="C76" s="67"/>
      <c r="D76" s="58">
        <f t="shared" si="35"/>
        <v>0</v>
      </c>
      <c r="E76" s="58">
        <f t="shared" si="35"/>
        <v>0</v>
      </c>
      <c r="F76" s="58">
        <f t="shared" si="35"/>
        <v>0</v>
      </c>
      <c r="G76" s="58">
        <f t="shared" si="35"/>
        <v>0</v>
      </c>
      <c r="H76" s="58">
        <f t="shared" si="35"/>
        <v>0</v>
      </c>
      <c r="I76" s="58">
        <f>SUM(J76:M76)</f>
        <v>0</v>
      </c>
      <c r="J76" s="67"/>
      <c r="K76" s="67"/>
      <c r="L76" s="63"/>
      <c r="M76" s="67"/>
      <c r="N76" s="58">
        <f>SUM(O76:R76)</f>
        <v>0</v>
      </c>
      <c r="O76" s="63"/>
      <c r="P76" s="63"/>
      <c r="Q76" s="63"/>
      <c r="R76" s="63"/>
    </row>
    <row r="77" spans="1:18" ht="12.75">
      <c r="A77" s="56" t="s">
        <v>324</v>
      </c>
      <c r="B77" s="57"/>
      <c r="C77" s="293">
        <f aca="true" t="shared" si="36" ref="C77:R77">C105+C97+C95+C78+C88</f>
        <v>108082</v>
      </c>
      <c r="D77" s="294">
        <f t="shared" si="36"/>
        <v>94392</v>
      </c>
      <c r="E77" s="294">
        <f t="shared" si="36"/>
        <v>0</v>
      </c>
      <c r="F77" s="294">
        <f t="shared" si="36"/>
        <v>71376</v>
      </c>
      <c r="G77" s="294">
        <f t="shared" si="36"/>
        <v>0</v>
      </c>
      <c r="H77" s="294">
        <f t="shared" si="36"/>
        <v>23016</v>
      </c>
      <c r="I77" s="294">
        <f t="shared" si="36"/>
        <v>68753</v>
      </c>
      <c r="J77" s="294">
        <f t="shared" si="36"/>
        <v>0</v>
      </c>
      <c r="K77" s="294">
        <f t="shared" si="36"/>
        <v>68753</v>
      </c>
      <c r="L77" s="294">
        <f t="shared" si="36"/>
        <v>0</v>
      </c>
      <c r="M77" s="294">
        <f t="shared" si="36"/>
        <v>0</v>
      </c>
      <c r="N77" s="294">
        <f t="shared" si="36"/>
        <v>25639</v>
      </c>
      <c r="O77" s="294">
        <f t="shared" si="36"/>
        <v>0</v>
      </c>
      <c r="P77" s="294">
        <f t="shared" si="36"/>
        <v>2623</v>
      </c>
      <c r="Q77" s="294">
        <f t="shared" si="36"/>
        <v>0</v>
      </c>
      <c r="R77" s="294">
        <f t="shared" si="36"/>
        <v>23016</v>
      </c>
    </row>
    <row r="78" spans="1:18" ht="12.75">
      <c r="A78" s="59">
        <v>5201</v>
      </c>
      <c r="B78" s="57"/>
      <c r="C78" s="293">
        <f>C79+C80+C81+C82+C83+C84+C85+C86+C87</f>
        <v>49393</v>
      </c>
      <c r="D78" s="294">
        <f aca="true" t="shared" si="37" ref="D78:R78">D79+D80+D81+D82+D83+D84+D85+D86+D87</f>
        <v>49391</v>
      </c>
      <c r="E78" s="294">
        <f t="shared" si="37"/>
        <v>0</v>
      </c>
      <c r="F78" s="294">
        <f t="shared" si="37"/>
        <v>49391</v>
      </c>
      <c r="G78" s="294">
        <f t="shared" si="37"/>
        <v>0</v>
      </c>
      <c r="H78" s="294">
        <f t="shared" si="37"/>
        <v>0</v>
      </c>
      <c r="I78" s="294">
        <f t="shared" si="37"/>
        <v>47867</v>
      </c>
      <c r="J78" s="294">
        <f t="shared" si="37"/>
        <v>0</v>
      </c>
      <c r="K78" s="294">
        <f t="shared" si="37"/>
        <v>47867</v>
      </c>
      <c r="L78" s="294">
        <f t="shared" si="37"/>
        <v>0</v>
      </c>
      <c r="M78" s="294">
        <f t="shared" si="37"/>
        <v>0</v>
      </c>
      <c r="N78" s="294">
        <f t="shared" si="37"/>
        <v>1524</v>
      </c>
      <c r="O78" s="294">
        <f t="shared" si="37"/>
        <v>0</v>
      </c>
      <c r="P78" s="294">
        <f t="shared" si="37"/>
        <v>1524</v>
      </c>
      <c r="Q78" s="294">
        <f t="shared" si="37"/>
        <v>0</v>
      </c>
      <c r="R78" s="294">
        <f t="shared" si="37"/>
        <v>0</v>
      </c>
    </row>
    <row r="79" spans="1:18" ht="14.25" customHeight="1">
      <c r="A79" s="61" t="s">
        <v>601</v>
      </c>
      <c r="B79" s="62">
        <v>322</v>
      </c>
      <c r="C79" s="67">
        <v>2030</v>
      </c>
      <c r="D79" s="58">
        <f aca="true" t="shared" si="38" ref="D79:H86">SUM(I79+N79)</f>
        <v>2028</v>
      </c>
      <c r="E79" s="58">
        <f t="shared" si="38"/>
        <v>0</v>
      </c>
      <c r="F79" s="58">
        <f t="shared" si="38"/>
        <v>2028</v>
      </c>
      <c r="G79" s="58">
        <f t="shared" si="38"/>
        <v>0</v>
      </c>
      <c r="H79" s="58">
        <f t="shared" si="38"/>
        <v>0</v>
      </c>
      <c r="I79" s="58">
        <f aca="true" t="shared" si="39" ref="I79:I85">SUM(J79:M79)</f>
        <v>2028</v>
      </c>
      <c r="J79" s="298"/>
      <c r="K79" s="401">
        <v>2028</v>
      </c>
      <c r="L79" s="402"/>
      <c r="M79" s="402"/>
      <c r="N79" s="58">
        <f aca="true" t="shared" si="40" ref="N79:N85">SUM(O79:R79)</f>
        <v>0</v>
      </c>
      <c r="O79" s="298"/>
      <c r="P79" s="298"/>
      <c r="Q79" s="298"/>
      <c r="R79" s="298"/>
    </row>
    <row r="80" spans="1:18" ht="12.75" customHeight="1">
      <c r="A80" s="61" t="s">
        <v>602</v>
      </c>
      <c r="B80" s="62">
        <v>322</v>
      </c>
      <c r="C80" s="67">
        <v>12750</v>
      </c>
      <c r="D80" s="58">
        <f t="shared" si="38"/>
        <v>12750</v>
      </c>
      <c r="E80" s="58">
        <f t="shared" si="38"/>
        <v>0</v>
      </c>
      <c r="F80" s="58">
        <f t="shared" si="38"/>
        <v>12750</v>
      </c>
      <c r="G80" s="58">
        <f t="shared" si="38"/>
        <v>0</v>
      </c>
      <c r="H80" s="58">
        <f t="shared" si="38"/>
        <v>0</v>
      </c>
      <c r="I80" s="58">
        <f t="shared" si="39"/>
        <v>12750</v>
      </c>
      <c r="J80" s="298"/>
      <c r="K80" s="401">
        <v>12750</v>
      </c>
      <c r="L80" s="402"/>
      <c r="M80" s="402"/>
      <c r="N80" s="58">
        <f t="shared" si="40"/>
        <v>0</v>
      </c>
      <c r="O80" s="298"/>
      <c r="P80" s="402"/>
      <c r="Q80" s="298"/>
      <c r="R80" s="298"/>
    </row>
    <row r="81" spans="1:18" ht="12.75">
      <c r="A81" s="61" t="s">
        <v>603</v>
      </c>
      <c r="B81" s="62">
        <v>322</v>
      </c>
      <c r="C81" s="67">
        <v>10050</v>
      </c>
      <c r="D81" s="58">
        <f t="shared" si="38"/>
        <v>10050</v>
      </c>
      <c r="E81" s="58">
        <f t="shared" si="38"/>
        <v>0</v>
      </c>
      <c r="F81" s="58">
        <f t="shared" si="38"/>
        <v>10050</v>
      </c>
      <c r="G81" s="58">
        <f t="shared" si="38"/>
        <v>0</v>
      </c>
      <c r="H81" s="58">
        <f t="shared" si="38"/>
        <v>0</v>
      </c>
      <c r="I81" s="58">
        <f t="shared" si="39"/>
        <v>10050</v>
      </c>
      <c r="J81" s="298"/>
      <c r="K81" s="401">
        <v>10050</v>
      </c>
      <c r="L81" s="402"/>
      <c r="M81" s="402"/>
      <c r="N81" s="58">
        <f t="shared" si="40"/>
        <v>0</v>
      </c>
      <c r="O81" s="298"/>
      <c r="P81" s="402"/>
      <c r="Q81" s="298"/>
      <c r="R81" s="298"/>
    </row>
    <row r="82" spans="1:18" ht="12.75">
      <c r="A82" s="61" t="s">
        <v>604</v>
      </c>
      <c r="B82" s="62">
        <v>322</v>
      </c>
      <c r="C82" s="67">
        <v>1070</v>
      </c>
      <c r="D82" s="58">
        <f t="shared" si="38"/>
        <v>1070</v>
      </c>
      <c r="E82" s="58">
        <f t="shared" si="38"/>
        <v>0</v>
      </c>
      <c r="F82" s="58">
        <f t="shared" si="38"/>
        <v>1070</v>
      </c>
      <c r="G82" s="58">
        <f t="shared" si="38"/>
        <v>0</v>
      </c>
      <c r="H82" s="58">
        <f t="shared" si="38"/>
        <v>0</v>
      </c>
      <c r="I82" s="58">
        <f t="shared" si="39"/>
        <v>1070</v>
      </c>
      <c r="J82" s="298"/>
      <c r="K82" s="401">
        <v>1070</v>
      </c>
      <c r="L82" s="402"/>
      <c r="M82" s="402"/>
      <c r="N82" s="58">
        <f t="shared" si="40"/>
        <v>0</v>
      </c>
      <c r="O82" s="298"/>
      <c r="P82" s="402"/>
      <c r="Q82" s="298"/>
      <c r="R82" s="298"/>
    </row>
    <row r="83" spans="1:18" ht="12.75">
      <c r="A83" s="61" t="s">
        <v>605</v>
      </c>
      <c r="B83" s="62">
        <v>322</v>
      </c>
      <c r="C83" s="67">
        <v>8050</v>
      </c>
      <c r="D83" s="58">
        <f t="shared" si="38"/>
        <v>8050</v>
      </c>
      <c r="E83" s="58">
        <f t="shared" si="38"/>
        <v>0</v>
      </c>
      <c r="F83" s="58">
        <f t="shared" si="38"/>
        <v>8050</v>
      </c>
      <c r="G83" s="58">
        <f t="shared" si="38"/>
        <v>0</v>
      </c>
      <c r="H83" s="58">
        <f t="shared" si="38"/>
        <v>0</v>
      </c>
      <c r="I83" s="58">
        <f t="shared" si="39"/>
        <v>8050</v>
      </c>
      <c r="J83" s="298"/>
      <c r="K83" s="401">
        <v>8050</v>
      </c>
      <c r="L83" s="402"/>
      <c r="M83" s="402"/>
      <c r="N83" s="58">
        <f t="shared" si="40"/>
        <v>0</v>
      </c>
      <c r="O83" s="298"/>
      <c r="P83" s="402"/>
      <c r="Q83" s="298"/>
      <c r="R83" s="298"/>
    </row>
    <row r="84" spans="1:18" ht="12.75">
      <c r="A84" s="61" t="s">
        <v>770</v>
      </c>
      <c r="B84" s="62">
        <v>311</v>
      </c>
      <c r="C84" s="67">
        <v>1524</v>
      </c>
      <c r="D84" s="58">
        <f t="shared" si="38"/>
        <v>1524</v>
      </c>
      <c r="E84" s="58">
        <f t="shared" si="38"/>
        <v>0</v>
      </c>
      <c r="F84" s="58">
        <f t="shared" si="38"/>
        <v>1524</v>
      </c>
      <c r="G84" s="58">
        <f t="shared" si="38"/>
        <v>0</v>
      </c>
      <c r="H84" s="58">
        <f t="shared" si="38"/>
        <v>0</v>
      </c>
      <c r="I84" s="58">
        <f t="shared" si="39"/>
        <v>0</v>
      </c>
      <c r="J84" s="298"/>
      <c r="K84" s="401"/>
      <c r="L84" s="402"/>
      <c r="M84" s="402"/>
      <c r="N84" s="58">
        <f t="shared" si="40"/>
        <v>1524</v>
      </c>
      <c r="O84" s="298"/>
      <c r="P84" s="402">
        <v>1524</v>
      </c>
      <c r="Q84" s="298"/>
      <c r="R84" s="298"/>
    </row>
    <row r="85" spans="1:18" ht="12.75">
      <c r="A85" s="61" t="s">
        <v>771</v>
      </c>
      <c r="B85" s="62">
        <v>322</v>
      </c>
      <c r="C85" s="67">
        <v>10440</v>
      </c>
      <c r="D85" s="58">
        <f t="shared" si="38"/>
        <v>10440</v>
      </c>
      <c r="E85" s="58">
        <f t="shared" si="38"/>
        <v>0</v>
      </c>
      <c r="F85" s="58">
        <f t="shared" si="38"/>
        <v>10440</v>
      </c>
      <c r="G85" s="58">
        <f t="shared" si="38"/>
        <v>0</v>
      </c>
      <c r="H85" s="58">
        <f t="shared" si="38"/>
        <v>0</v>
      </c>
      <c r="I85" s="58">
        <f t="shared" si="39"/>
        <v>10440</v>
      </c>
      <c r="J85" s="298"/>
      <c r="K85" s="401">
        <v>10440</v>
      </c>
      <c r="L85" s="402"/>
      <c r="M85" s="402"/>
      <c r="N85" s="58">
        <f t="shared" si="40"/>
        <v>0</v>
      </c>
      <c r="O85" s="298"/>
      <c r="P85" s="402"/>
      <c r="Q85" s="298"/>
      <c r="R85" s="298"/>
    </row>
    <row r="86" spans="1:18" ht="12.75">
      <c r="A86" s="61" t="s">
        <v>772</v>
      </c>
      <c r="B86" s="62">
        <v>326</v>
      </c>
      <c r="C86" s="67">
        <v>3240</v>
      </c>
      <c r="D86" s="58">
        <f t="shared" si="38"/>
        <v>3240</v>
      </c>
      <c r="E86" s="58">
        <f t="shared" si="38"/>
        <v>0</v>
      </c>
      <c r="F86" s="58">
        <f t="shared" si="38"/>
        <v>3240</v>
      </c>
      <c r="G86" s="58">
        <f t="shared" si="38"/>
        <v>0</v>
      </c>
      <c r="H86" s="58">
        <f t="shared" si="38"/>
        <v>0</v>
      </c>
      <c r="I86" s="58">
        <f>SUM(J86:M86)</f>
        <v>3240</v>
      </c>
      <c r="J86" s="298"/>
      <c r="K86" s="401">
        <v>3240</v>
      </c>
      <c r="L86" s="402"/>
      <c r="M86" s="402"/>
      <c r="N86" s="58">
        <f>SUM(O86:R86)</f>
        <v>0</v>
      </c>
      <c r="O86" s="298"/>
      <c r="P86" s="402"/>
      <c r="Q86" s="298"/>
      <c r="R86" s="298"/>
    </row>
    <row r="87" spans="1:18" ht="12.75">
      <c r="A87" s="61" t="s">
        <v>773</v>
      </c>
      <c r="B87" s="62">
        <v>322</v>
      </c>
      <c r="C87" s="67">
        <v>239</v>
      </c>
      <c r="D87" s="58">
        <f>SUM(I87+N87)</f>
        <v>239</v>
      </c>
      <c r="E87" s="58">
        <f>SUM(J87+O87)</f>
        <v>0</v>
      </c>
      <c r="F87" s="58">
        <f>SUM(K87+P87)</f>
        <v>239</v>
      </c>
      <c r="G87" s="58">
        <f>SUM(L87+Q87)</f>
        <v>0</v>
      </c>
      <c r="H87" s="58">
        <f>SUM(M87+R87)</f>
        <v>0</v>
      </c>
      <c r="I87" s="58">
        <f>SUM(J87:M87)</f>
        <v>239</v>
      </c>
      <c r="J87" s="298"/>
      <c r="K87" s="401">
        <v>239</v>
      </c>
      <c r="L87" s="402"/>
      <c r="M87" s="402"/>
      <c r="N87" s="58">
        <f>SUM(O87:R87)</f>
        <v>0</v>
      </c>
      <c r="O87" s="298"/>
      <c r="P87" s="402"/>
      <c r="Q87" s="298"/>
      <c r="R87" s="298"/>
    </row>
    <row r="88" spans="1:18" ht="12.75">
      <c r="A88" s="59">
        <v>5203</v>
      </c>
      <c r="B88" s="60"/>
      <c r="C88" s="293">
        <f>C89+C90+C92+C93+C91+C94</f>
        <v>49816</v>
      </c>
      <c r="D88" s="294">
        <f aca="true" t="shared" si="41" ref="D88:R88">D89+D90+D92+D93+D91+D94</f>
        <v>39951</v>
      </c>
      <c r="E88" s="294">
        <f t="shared" si="41"/>
        <v>0</v>
      </c>
      <c r="F88" s="294">
        <f>F89+F90+F92+F93+F91+F94</f>
        <v>16935</v>
      </c>
      <c r="G88" s="294">
        <f t="shared" si="41"/>
        <v>0</v>
      </c>
      <c r="H88" s="294">
        <f t="shared" si="41"/>
        <v>23016</v>
      </c>
      <c r="I88" s="294">
        <f>I89+I90+I92+I93+I91+I94</f>
        <v>15836</v>
      </c>
      <c r="J88" s="294">
        <f t="shared" si="41"/>
        <v>0</v>
      </c>
      <c r="K88" s="294">
        <f t="shared" si="41"/>
        <v>15836</v>
      </c>
      <c r="L88" s="294">
        <f t="shared" si="41"/>
        <v>0</v>
      </c>
      <c r="M88" s="294">
        <f t="shared" si="41"/>
        <v>0</v>
      </c>
      <c r="N88" s="294">
        <f t="shared" si="41"/>
        <v>24115</v>
      </c>
      <c r="O88" s="294">
        <f t="shared" si="41"/>
        <v>0</v>
      </c>
      <c r="P88" s="294">
        <f t="shared" si="41"/>
        <v>1099</v>
      </c>
      <c r="Q88" s="294">
        <f t="shared" si="41"/>
        <v>0</v>
      </c>
      <c r="R88" s="294">
        <f t="shared" si="41"/>
        <v>23016</v>
      </c>
    </row>
    <row r="89" spans="1:18" ht="12.75">
      <c r="A89" s="61" t="s">
        <v>606</v>
      </c>
      <c r="B89" s="62">
        <v>322</v>
      </c>
      <c r="C89" s="297">
        <v>3679</v>
      </c>
      <c r="D89" s="58">
        <f aca="true" t="shared" si="42" ref="D89:H93">SUM(I89+N89)</f>
        <v>3678</v>
      </c>
      <c r="E89" s="58">
        <f t="shared" si="42"/>
        <v>0</v>
      </c>
      <c r="F89" s="58">
        <f t="shared" si="42"/>
        <v>3678</v>
      </c>
      <c r="G89" s="58">
        <f t="shared" si="42"/>
        <v>0</v>
      </c>
      <c r="H89" s="58">
        <f t="shared" si="42"/>
        <v>0</v>
      </c>
      <c r="I89" s="58">
        <f aca="true" t="shared" si="43" ref="I89:I94">SUM(J89:M89)</f>
        <v>3678</v>
      </c>
      <c r="J89" s="298"/>
      <c r="K89" s="401">
        <v>3678</v>
      </c>
      <c r="L89" s="298"/>
      <c r="M89" s="298"/>
      <c r="N89" s="58">
        <f aca="true" t="shared" si="44" ref="N89:N94">SUM(O89:R89)</f>
        <v>0</v>
      </c>
      <c r="O89" s="298"/>
      <c r="P89" s="298"/>
      <c r="Q89" s="298"/>
      <c r="R89" s="298"/>
    </row>
    <row r="90" spans="1:18" ht="12.75">
      <c r="A90" s="61" t="s">
        <v>774</v>
      </c>
      <c r="B90" s="62">
        <v>322</v>
      </c>
      <c r="C90" s="297">
        <v>8001</v>
      </c>
      <c r="D90" s="58">
        <f t="shared" si="42"/>
        <v>8001</v>
      </c>
      <c r="E90" s="58">
        <f t="shared" si="42"/>
        <v>0</v>
      </c>
      <c r="F90" s="58">
        <f t="shared" si="42"/>
        <v>8001</v>
      </c>
      <c r="G90" s="58">
        <f t="shared" si="42"/>
        <v>0</v>
      </c>
      <c r="H90" s="58">
        <f t="shared" si="42"/>
        <v>0</v>
      </c>
      <c r="I90" s="58">
        <f t="shared" si="43"/>
        <v>8001</v>
      </c>
      <c r="J90" s="298"/>
      <c r="K90" s="401">
        <v>8001</v>
      </c>
      <c r="L90" s="298"/>
      <c r="M90" s="298"/>
      <c r="N90" s="58">
        <f t="shared" si="44"/>
        <v>0</v>
      </c>
      <c r="O90" s="298"/>
      <c r="P90" s="402"/>
      <c r="Q90" s="402"/>
      <c r="R90" s="402"/>
    </row>
    <row r="91" spans="1:18" ht="12.75">
      <c r="A91" s="61" t="s">
        <v>775</v>
      </c>
      <c r="B91" s="62">
        <v>326</v>
      </c>
      <c r="C91" s="297">
        <v>2000</v>
      </c>
      <c r="D91" s="58">
        <f>SUM(I91+N91)</f>
        <v>2000</v>
      </c>
      <c r="E91" s="58">
        <f>SUM(J91+O91)</f>
        <v>0</v>
      </c>
      <c r="F91" s="58">
        <f>SUM(K91+P91)</f>
        <v>2000</v>
      </c>
      <c r="G91" s="58">
        <f>SUM(L91+Q91)</f>
        <v>0</v>
      </c>
      <c r="H91" s="58">
        <f>SUM(M91+R91)</f>
        <v>0</v>
      </c>
      <c r="I91" s="58">
        <f t="shared" si="43"/>
        <v>2000</v>
      </c>
      <c r="J91" s="298"/>
      <c r="K91" s="401">
        <v>2000</v>
      </c>
      <c r="L91" s="298"/>
      <c r="M91" s="298"/>
      <c r="N91" s="58">
        <f t="shared" si="44"/>
        <v>0</v>
      </c>
      <c r="O91" s="298"/>
      <c r="P91" s="402"/>
      <c r="Q91" s="402"/>
      <c r="R91" s="402"/>
    </row>
    <row r="92" spans="1:18" ht="12.75">
      <c r="A92" s="61" t="s">
        <v>607</v>
      </c>
      <c r="B92" s="62">
        <v>311</v>
      </c>
      <c r="C92" s="295">
        <v>1099</v>
      </c>
      <c r="D92" s="58">
        <f t="shared" si="42"/>
        <v>1099</v>
      </c>
      <c r="E92" s="58">
        <f t="shared" si="42"/>
        <v>0</v>
      </c>
      <c r="F92" s="58">
        <f t="shared" si="42"/>
        <v>1099</v>
      </c>
      <c r="G92" s="58">
        <f t="shared" si="42"/>
        <v>0</v>
      </c>
      <c r="H92" s="58">
        <f t="shared" si="42"/>
        <v>0</v>
      </c>
      <c r="I92" s="58">
        <f t="shared" si="43"/>
        <v>0</v>
      </c>
      <c r="J92" s="298"/>
      <c r="K92" s="401"/>
      <c r="L92" s="298"/>
      <c r="M92" s="298"/>
      <c r="N92" s="58">
        <f t="shared" si="44"/>
        <v>1099</v>
      </c>
      <c r="O92" s="298"/>
      <c r="P92" s="402">
        <v>1099</v>
      </c>
      <c r="Q92" s="402"/>
      <c r="R92" s="402"/>
    </row>
    <row r="93" spans="1:18" ht="12.75">
      <c r="A93" s="61" t="s">
        <v>608</v>
      </c>
      <c r="B93" s="62">
        <v>326</v>
      </c>
      <c r="C93" s="295">
        <v>2157</v>
      </c>
      <c r="D93" s="58">
        <f t="shared" si="42"/>
        <v>2157</v>
      </c>
      <c r="E93" s="58">
        <f t="shared" si="42"/>
        <v>0</v>
      </c>
      <c r="F93" s="58">
        <f t="shared" si="42"/>
        <v>2157</v>
      </c>
      <c r="G93" s="58">
        <f t="shared" si="42"/>
        <v>0</v>
      </c>
      <c r="H93" s="58">
        <f t="shared" si="42"/>
        <v>0</v>
      </c>
      <c r="I93" s="58">
        <f t="shared" si="43"/>
        <v>2157</v>
      </c>
      <c r="J93" s="298"/>
      <c r="K93" s="401">
        <v>2157</v>
      </c>
      <c r="L93" s="298"/>
      <c r="M93" s="298"/>
      <c r="N93" s="58">
        <f t="shared" si="44"/>
        <v>0</v>
      </c>
      <c r="O93" s="298"/>
      <c r="P93" s="402"/>
      <c r="Q93" s="402"/>
      <c r="R93" s="402"/>
    </row>
    <row r="94" spans="1:18" ht="25.5">
      <c r="A94" s="403" t="s">
        <v>776</v>
      </c>
      <c r="B94" s="404">
        <v>311</v>
      </c>
      <c r="C94" s="422">
        <v>32880</v>
      </c>
      <c r="D94" s="393">
        <f>SUM(I94+N94)</f>
        <v>23016</v>
      </c>
      <c r="E94" s="393">
        <f>SUM(J94+O94)</f>
        <v>0</v>
      </c>
      <c r="F94" s="393">
        <f>SUM(K94+P94)</f>
        <v>0</v>
      </c>
      <c r="G94" s="393">
        <f>SUM(L94+Q94)</f>
        <v>0</v>
      </c>
      <c r="H94" s="393">
        <f>SUM(M94+R94)</f>
        <v>23016</v>
      </c>
      <c r="I94" s="393">
        <f t="shared" si="43"/>
        <v>0</v>
      </c>
      <c r="J94" s="298"/>
      <c r="K94" s="401"/>
      <c r="L94" s="298"/>
      <c r="M94" s="298"/>
      <c r="N94" s="393">
        <f t="shared" si="44"/>
        <v>23016</v>
      </c>
      <c r="O94" s="298"/>
      <c r="P94" s="402"/>
      <c r="Q94" s="402"/>
      <c r="R94" s="402">
        <v>23016</v>
      </c>
    </row>
    <row r="95" spans="1:18" ht="12.75" hidden="1">
      <c r="A95" s="59">
        <v>5204</v>
      </c>
      <c r="B95" s="57"/>
      <c r="C95" s="293">
        <f>C96</f>
        <v>0</v>
      </c>
      <c r="D95" s="294">
        <f aca="true" t="shared" si="45" ref="D95:R95">D96</f>
        <v>0</v>
      </c>
      <c r="E95" s="294">
        <f t="shared" si="45"/>
        <v>0</v>
      </c>
      <c r="F95" s="294">
        <f t="shared" si="45"/>
        <v>0</v>
      </c>
      <c r="G95" s="294">
        <f t="shared" si="45"/>
        <v>0</v>
      </c>
      <c r="H95" s="294">
        <f t="shared" si="45"/>
        <v>0</v>
      </c>
      <c r="I95" s="294">
        <f t="shared" si="45"/>
        <v>0</v>
      </c>
      <c r="J95" s="294">
        <f t="shared" si="45"/>
        <v>0</v>
      </c>
      <c r="K95" s="294">
        <f t="shared" si="45"/>
        <v>0</v>
      </c>
      <c r="L95" s="294">
        <f t="shared" si="45"/>
        <v>0</v>
      </c>
      <c r="M95" s="294">
        <f t="shared" si="45"/>
        <v>0</v>
      </c>
      <c r="N95" s="294">
        <f t="shared" si="45"/>
        <v>0</v>
      </c>
      <c r="O95" s="294">
        <f t="shared" si="45"/>
        <v>0</v>
      </c>
      <c r="P95" s="294">
        <f t="shared" si="45"/>
        <v>0</v>
      </c>
      <c r="Q95" s="294">
        <f t="shared" si="45"/>
        <v>0</v>
      </c>
      <c r="R95" s="294">
        <f t="shared" si="45"/>
        <v>0</v>
      </c>
    </row>
    <row r="96" spans="1:18" ht="12.75" hidden="1">
      <c r="A96" s="61"/>
      <c r="B96" s="62"/>
      <c r="C96" s="295"/>
      <c r="D96" s="58">
        <f>SUM(I96+N96)</f>
        <v>0</v>
      </c>
      <c r="E96" s="58">
        <f>SUM(J96+O96)</f>
        <v>0</v>
      </c>
      <c r="F96" s="58">
        <f>SUM(K96+P96)</f>
        <v>0</v>
      </c>
      <c r="G96" s="58">
        <f>SUM(L96+Q96)</f>
        <v>0</v>
      </c>
      <c r="H96" s="58">
        <f>SUM(M96+R96)</f>
        <v>0</v>
      </c>
      <c r="I96" s="58">
        <f>SUM(J96:M96)</f>
        <v>0</v>
      </c>
      <c r="J96" s="298"/>
      <c r="K96" s="298"/>
      <c r="L96" s="298"/>
      <c r="M96" s="298"/>
      <c r="N96" s="58">
        <f>SUM(O96:R96)</f>
        <v>0</v>
      </c>
      <c r="O96" s="298"/>
      <c r="P96" s="298"/>
      <c r="Q96" s="298"/>
      <c r="R96" s="298"/>
    </row>
    <row r="97" spans="1:18" ht="12.75">
      <c r="A97" s="59">
        <v>5205</v>
      </c>
      <c r="B97" s="60"/>
      <c r="C97" s="293">
        <f>C98+C99+C100+C101+C102+C103+C104</f>
        <v>8873</v>
      </c>
      <c r="D97" s="294">
        <f aca="true" t="shared" si="46" ref="D97:R97">D98+D99+D100+D101+D102+D103+D104</f>
        <v>5050</v>
      </c>
      <c r="E97" s="294">
        <f t="shared" si="46"/>
        <v>0</v>
      </c>
      <c r="F97" s="294">
        <f t="shared" si="46"/>
        <v>5050</v>
      </c>
      <c r="G97" s="294">
        <f t="shared" si="46"/>
        <v>0</v>
      </c>
      <c r="H97" s="294">
        <f t="shared" si="46"/>
        <v>0</v>
      </c>
      <c r="I97" s="294">
        <f t="shared" si="46"/>
        <v>5050</v>
      </c>
      <c r="J97" s="294">
        <f t="shared" si="46"/>
        <v>0</v>
      </c>
      <c r="K97" s="294">
        <f t="shared" si="46"/>
        <v>5050</v>
      </c>
      <c r="L97" s="294">
        <f t="shared" si="46"/>
        <v>0</v>
      </c>
      <c r="M97" s="294">
        <f t="shared" si="46"/>
        <v>0</v>
      </c>
      <c r="N97" s="294">
        <f t="shared" si="46"/>
        <v>0</v>
      </c>
      <c r="O97" s="294">
        <f t="shared" si="46"/>
        <v>0</v>
      </c>
      <c r="P97" s="294">
        <f t="shared" si="46"/>
        <v>0</v>
      </c>
      <c r="Q97" s="294">
        <f t="shared" si="46"/>
        <v>0</v>
      </c>
      <c r="R97" s="294">
        <f t="shared" si="46"/>
        <v>0</v>
      </c>
    </row>
    <row r="98" spans="1:19" ht="12.75">
      <c r="A98" s="381" t="s">
        <v>527</v>
      </c>
      <c r="B98" s="382">
        <v>311</v>
      </c>
      <c r="C98" s="297">
        <v>1772</v>
      </c>
      <c r="D98" s="58">
        <f aca="true" t="shared" si="47" ref="D98:H104">SUM(I98+N98)</f>
        <v>0</v>
      </c>
      <c r="E98" s="58">
        <f t="shared" si="47"/>
        <v>0</v>
      </c>
      <c r="F98" s="58">
        <f t="shared" si="47"/>
        <v>0</v>
      </c>
      <c r="G98" s="58">
        <f t="shared" si="47"/>
        <v>0</v>
      </c>
      <c r="H98" s="58">
        <f t="shared" si="47"/>
        <v>0</v>
      </c>
      <c r="I98" s="58">
        <f aca="true" t="shared" si="48" ref="I98:I104">SUM(J98:M98)</f>
        <v>0</v>
      </c>
      <c r="J98" s="298"/>
      <c r="K98" s="295"/>
      <c r="L98" s="298"/>
      <c r="M98" s="298"/>
      <c r="N98" s="58">
        <f aca="true" t="shared" si="49" ref="N98:N104">SUM(O98:R98)</f>
        <v>0</v>
      </c>
      <c r="O98" s="298"/>
      <c r="P98" s="298">
        <v>0</v>
      </c>
      <c r="Q98" s="298"/>
      <c r="R98" s="298"/>
      <c r="S98" s="299"/>
    </row>
    <row r="99" spans="1:19" ht="12.75">
      <c r="A99" s="61" t="s">
        <v>777</v>
      </c>
      <c r="B99" s="62">
        <v>322</v>
      </c>
      <c r="C99" s="297">
        <v>1901</v>
      </c>
      <c r="D99" s="58">
        <f t="shared" si="47"/>
        <v>1900</v>
      </c>
      <c r="E99" s="58">
        <f t="shared" si="47"/>
        <v>0</v>
      </c>
      <c r="F99" s="58">
        <f t="shared" si="47"/>
        <v>1900</v>
      </c>
      <c r="G99" s="58">
        <f t="shared" si="47"/>
        <v>0</v>
      </c>
      <c r="H99" s="58">
        <f t="shared" si="47"/>
        <v>0</v>
      </c>
      <c r="I99" s="58">
        <f t="shared" si="48"/>
        <v>1900</v>
      </c>
      <c r="J99" s="298"/>
      <c r="K99" s="401">
        <v>1900</v>
      </c>
      <c r="L99" s="298"/>
      <c r="M99" s="298"/>
      <c r="N99" s="58">
        <f t="shared" si="49"/>
        <v>0</v>
      </c>
      <c r="O99" s="298"/>
      <c r="P99" s="298"/>
      <c r="Q99" s="298"/>
      <c r="R99" s="298"/>
      <c r="S99" s="299"/>
    </row>
    <row r="100" spans="1:19" ht="12.75">
      <c r="A100" s="381" t="s">
        <v>609</v>
      </c>
      <c r="B100" s="382">
        <v>336</v>
      </c>
      <c r="C100" s="297">
        <v>2000</v>
      </c>
      <c r="D100" s="58">
        <f t="shared" si="47"/>
        <v>0</v>
      </c>
      <c r="E100" s="58">
        <f t="shared" si="47"/>
        <v>0</v>
      </c>
      <c r="F100" s="58">
        <f t="shared" si="47"/>
        <v>0</v>
      </c>
      <c r="G100" s="58">
        <f t="shared" si="47"/>
        <v>0</v>
      </c>
      <c r="H100" s="58">
        <f t="shared" si="47"/>
        <v>0</v>
      </c>
      <c r="I100" s="58">
        <f t="shared" si="48"/>
        <v>0</v>
      </c>
      <c r="J100" s="298"/>
      <c r="K100" s="401"/>
      <c r="L100" s="298"/>
      <c r="M100" s="298"/>
      <c r="N100" s="58">
        <f t="shared" si="49"/>
        <v>0</v>
      </c>
      <c r="O100" s="298"/>
      <c r="P100" s="298"/>
      <c r="Q100" s="298"/>
      <c r="R100" s="298"/>
      <c r="S100" s="299"/>
    </row>
    <row r="101" spans="1:19" ht="12" customHeight="1">
      <c r="A101" s="61" t="s">
        <v>778</v>
      </c>
      <c r="B101" s="382">
        <v>322</v>
      </c>
      <c r="C101" s="297">
        <v>3200</v>
      </c>
      <c r="D101" s="58">
        <f t="shared" si="47"/>
        <v>3150</v>
      </c>
      <c r="E101" s="58">
        <f t="shared" si="47"/>
        <v>0</v>
      </c>
      <c r="F101" s="58">
        <f t="shared" si="47"/>
        <v>3150</v>
      </c>
      <c r="G101" s="58">
        <f t="shared" si="47"/>
        <v>0</v>
      </c>
      <c r="H101" s="58">
        <f t="shared" si="47"/>
        <v>0</v>
      </c>
      <c r="I101" s="58">
        <f t="shared" si="48"/>
        <v>3150</v>
      </c>
      <c r="J101" s="298"/>
      <c r="K101" s="401">
        <v>3150</v>
      </c>
      <c r="L101" s="298"/>
      <c r="M101" s="298"/>
      <c r="N101" s="58">
        <f t="shared" si="49"/>
        <v>0</v>
      </c>
      <c r="O101" s="298"/>
      <c r="P101" s="298"/>
      <c r="Q101" s="298"/>
      <c r="R101" s="298"/>
      <c r="S101" s="299"/>
    </row>
    <row r="102" spans="1:19" ht="12.75" hidden="1">
      <c r="A102" s="61"/>
      <c r="B102" s="382"/>
      <c r="C102" s="297"/>
      <c r="D102" s="58">
        <f t="shared" si="47"/>
        <v>0</v>
      </c>
      <c r="E102" s="58">
        <f t="shared" si="47"/>
        <v>0</v>
      </c>
      <c r="F102" s="58">
        <f t="shared" si="47"/>
        <v>0</v>
      </c>
      <c r="G102" s="58">
        <f t="shared" si="47"/>
        <v>0</v>
      </c>
      <c r="H102" s="58">
        <f t="shared" si="47"/>
        <v>0</v>
      </c>
      <c r="I102" s="58">
        <f t="shared" si="48"/>
        <v>0</v>
      </c>
      <c r="J102" s="298"/>
      <c r="K102" s="401"/>
      <c r="L102" s="298"/>
      <c r="M102" s="298"/>
      <c r="N102" s="58">
        <f t="shared" si="49"/>
        <v>0</v>
      </c>
      <c r="O102" s="298"/>
      <c r="P102" s="298"/>
      <c r="Q102" s="298"/>
      <c r="R102" s="298"/>
      <c r="S102" s="299"/>
    </row>
    <row r="103" spans="1:19" ht="12.75" hidden="1">
      <c r="A103" s="61"/>
      <c r="B103" s="382"/>
      <c r="C103" s="297"/>
      <c r="D103" s="58">
        <f t="shared" si="47"/>
        <v>0</v>
      </c>
      <c r="E103" s="58">
        <f t="shared" si="47"/>
        <v>0</v>
      </c>
      <c r="F103" s="58">
        <f t="shared" si="47"/>
        <v>0</v>
      </c>
      <c r="G103" s="58">
        <f t="shared" si="47"/>
        <v>0</v>
      </c>
      <c r="H103" s="58">
        <f t="shared" si="47"/>
        <v>0</v>
      </c>
      <c r="I103" s="58">
        <f t="shared" si="48"/>
        <v>0</v>
      </c>
      <c r="J103" s="298"/>
      <c r="K103" s="295"/>
      <c r="L103" s="298"/>
      <c r="M103" s="298"/>
      <c r="N103" s="58">
        <f t="shared" si="49"/>
        <v>0</v>
      </c>
      <c r="O103" s="298"/>
      <c r="P103" s="298"/>
      <c r="Q103" s="298"/>
      <c r="R103" s="298"/>
      <c r="S103" s="299"/>
    </row>
    <row r="104" spans="1:19" ht="12.75" hidden="1">
      <c r="A104" s="61"/>
      <c r="B104" s="62"/>
      <c r="C104" s="297"/>
      <c r="D104" s="58">
        <f t="shared" si="47"/>
        <v>0</v>
      </c>
      <c r="E104" s="58">
        <f t="shared" si="47"/>
        <v>0</v>
      </c>
      <c r="F104" s="58">
        <f t="shared" si="47"/>
        <v>0</v>
      </c>
      <c r="G104" s="58">
        <f t="shared" si="47"/>
        <v>0</v>
      </c>
      <c r="H104" s="58">
        <f t="shared" si="47"/>
        <v>0</v>
      </c>
      <c r="I104" s="58">
        <f t="shared" si="48"/>
        <v>0</v>
      </c>
      <c r="J104" s="298"/>
      <c r="K104" s="295"/>
      <c r="L104" s="298"/>
      <c r="M104" s="298"/>
      <c r="N104" s="58">
        <f t="shared" si="49"/>
        <v>0</v>
      </c>
      <c r="O104" s="298"/>
      <c r="P104" s="298"/>
      <c r="Q104" s="298"/>
      <c r="R104" s="298"/>
      <c r="S104" s="299"/>
    </row>
    <row r="105" spans="1:18" ht="12.75" hidden="1">
      <c r="A105" s="59">
        <v>5206</v>
      </c>
      <c r="B105" s="60"/>
      <c r="C105" s="293">
        <f>C106</f>
        <v>0</v>
      </c>
      <c r="D105" s="294">
        <f aca="true" t="shared" si="50" ref="D105:R105">D106</f>
        <v>0</v>
      </c>
      <c r="E105" s="294">
        <f t="shared" si="50"/>
        <v>0</v>
      </c>
      <c r="F105" s="294">
        <f t="shared" si="50"/>
        <v>0</v>
      </c>
      <c r="G105" s="294">
        <f t="shared" si="50"/>
        <v>0</v>
      </c>
      <c r="H105" s="294">
        <f t="shared" si="50"/>
        <v>0</v>
      </c>
      <c r="I105" s="294">
        <f t="shared" si="50"/>
        <v>0</v>
      </c>
      <c r="J105" s="294">
        <f t="shared" si="50"/>
        <v>0</v>
      </c>
      <c r="K105" s="294">
        <f t="shared" si="50"/>
        <v>0</v>
      </c>
      <c r="L105" s="294">
        <f t="shared" si="50"/>
        <v>0</v>
      </c>
      <c r="M105" s="294">
        <f t="shared" si="50"/>
        <v>0</v>
      </c>
      <c r="N105" s="294">
        <f t="shared" si="50"/>
        <v>0</v>
      </c>
      <c r="O105" s="294">
        <f t="shared" si="50"/>
        <v>0</v>
      </c>
      <c r="P105" s="294">
        <f t="shared" si="50"/>
        <v>0</v>
      </c>
      <c r="Q105" s="294">
        <f t="shared" si="50"/>
        <v>0</v>
      </c>
      <c r="R105" s="294">
        <f t="shared" si="50"/>
        <v>0</v>
      </c>
    </row>
    <row r="106" spans="1:18" ht="14.25" customHeight="1" hidden="1">
      <c r="A106" s="61"/>
      <c r="B106" s="62"/>
      <c r="C106" s="295"/>
      <c r="D106" s="58">
        <f>SUM(I106+N106)</f>
        <v>0</v>
      </c>
      <c r="E106" s="58">
        <f>SUM(J106+O106)</f>
        <v>0</v>
      </c>
      <c r="F106" s="58">
        <f>SUM(K106+P106)</f>
        <v>0</v>
      </c>
      <c r="G106" s="58">
        <f>SUM(L106+Q106)</f>
        <v>0</v>
      </c>
      <c r="H106" s="58">
        <f>SUM(M106+R106)</f>
        <v>0</v>
      </c>
      <c r="I106" s="58">
        <f>SUM(J106:M106)</f>
        <v>0</v>
      </c>
      <c r="J106" s="63"/>
      <c r="K106" s="63"/>
      <c r="L106" s="63"/>
      <c r="M106" s="63"/>
      <c r="N106" s="58">
        <f>SUM(O106:R106)</f>
        <v>0</v>
      </c>
      <c r="O106" s="67"/>
      <c r="P106" s="63"/>
      <c r="Q106" s="67"/>
      <c r="R106" s="63"/>
    </row>
    <row r="107" spans="1:18" ht="12.75">
      <c r="A107" s="56" t="s">
        <v>343</v>
      </c>
      <c r="B107" s="60"/>
      <c r="C107" s="293">
        <f>C108</f>
        <v>0</v>
      </c>
      <c r="D107" s="58">
        <f aca="true" t="shared" si="51" ref="D107:R108">D108</f>
        <v>0</v>
      </c>
      <c r="E107" s="58">
        <f t="shared" si="51"/>
        <v>0</v>
      </c>
      <c r="F107" s="58">
        <f t="shared" si="51"/>
        <v>0</v>
      </c>
      <c r="G107" s="58">
        <f t="shared" si="51"/>
        <v>0</v>
      </c>
      <c r="H107" s="58">
        <f t="shared" si="51"/>
        <v>0</v>
      </c>
      <c r="I107" s="58">
        <f t="shared" si="51"/>
        <v>0</v>
      </c>
      <c r="J107" s="58">
        <f t="shared" si="51"/>
        <v>0</v>
      </c>
      <c r="K107" s="58">
        <f t="shared" si="51"/>
        <v>0</v>
      </c>
      <c r="L107" s="58">
        <f t="shared" si="51"/>
        <v>0</v>
      </c>
      <c r="M107" s="58">
        <f t="shared" si="51"/>
        <v>0</v>
      </c>
      <c r="N107" s="58">
        <f t="shared" si="51"/>
        <v>0</v>
      </c>
      <c r="O107" s="58">
        <f t="shared" si="51"/>
        <v>0</v>
      </c>
      <c r="P107" s="58">
        <f>P108</f>
        <v>0</v>
      </c>
      <c r="Q107" s="58">
        <f t="shared" si="51"/>
        <v>0</v>
      </c>
      <c r="R107" s="58">
        <f t="shared" si="51"/>
        <v>0</v>
      </c>
    </row>
    <row r="108" spans="1:18" ht="12.75" hidden="1">
      <c r="A108" s="59">
        <v>5203</v>
      </c>
      <c r="B108" s="60"/>
      <c r="C108" s="54">
        <f>C109</f>
        <v>0</v>
      </c>
      <c r="D108" s="58">
        <f>D109</f>
        <v>0</v>
      </c>
      <c r="E108" s="58">
        <f t="shared" si="51"/>
        <v>0</v>
      </c>
      <c r="F108" s="58">
        <f t="shared" si="51"/>
        <v>0</v>
      </c>
      <c r="G108" s="58">
        <f t="shared" si="51"/>
        <v>0</v>
      </c>
      <c r="H108" s="58">
        <f t="shared" si="51"/>
        <v>0</v>
      </c>
      <c r="I108" s="58">
        <f t="shared" si="51"/>
        <v>0</v>
      </c>
      <c r="J108" s="58">
        <f t="shared" si="51"/>
        <v>0</v>
      </c>
      <c r="K108" s="58">
        <f t="shared" si="51"/>
        <v>0</v>
      </c>
      <c r="L108" s="58">
        <f t="shared" si="51"/>
        <v>0</v>
      </c>
      <c r="M108" s="58">
        <f t="shared" si="51"/>
        <v>0</v>
      </c>
      <c r="N108" s="58">
        <f t="shared" si="51"/>
        <v>0</v>
      </c>
      <c r="O108" s="58">
        <f t="shared" si="51"/>
        <v>0</v>
      </c>
      <c r="P108" s="58">
        <f t="shared" si="51"/>
        <v>0</v>
      </c>
      <c r="Q108" s="58">
        <f t="shared" si="51"/>
        <v>0</v>
      </c>
      <c r="R108" s="58">
        <f t="shared" si="51"/>
        <v>0</v>
      </c>
    </row>
    <row r="109" spans="1:18" ht="12.75" hidden="1">
      <c r="A109" s="61"/>
      <c r="B109" s="62"/>
      <c r="C109" s="67"/>
      <c r="D109" s="58">
        <f>SUM(I109+N109)</f>
        <v>0</v>
      </c>
      <c r="E109" s="58">
        <f>SUM(J109+O109)</f>
        <v>0</v>
      </c>
      <c r="F109" s="58">
        <f>SUM(K109+P109)</f>
        <v>0</v>
      </c>
      <c r="G109" s="58">
        <f>SUM(L109+Q109)</f>
        <v>0</v>
      </c>
      <c r="H109" s="58">
        <f>SUM(M109+R109)</f>
        <v>0</v>
      </c>
      <c r="I109" s="58">
        <f>SUM(J109:M109)</f>
        <v>0</v>
      </c>
      <c r="J109" s="63"/>
      <c r="K109" s="63"/>
      <c r="L109" s="63"/>
      <c r="M109" s="63"/>
      <c r="N109" s="58">
        <f>SUM(O109:R109)</f>
        <v>0</v>
      </c>
      <c r="O109" s="63"/>
      <c r="P109" s="63"/>
      <c r="Q109" s="67"/>
      <c r="R109" s="63"/>
    </row>
    <row r="110" spans="1:18" ht="12.75">
      <c r="A110" s="56" t="s">
        <v>318</v>
      </c>
      <c r="B110" s="57"/>
      <c r="C110" s="293">
        <f aca="true" t="shared" si="52" ref="C110:R110">C111+C113+C116+C119</f>
        <v>26660</v>
      </c>
      <c r="D110" s="294">
        <f t="shared" si="52"/>
        <v>22160</v>
      </c>
      <c r="E110" s="294">
        <f t="shared" si="52"/>
        <v>0</v>
      </c>
      <c r="F110" s="294">
        <f t="shared" si="52"/>
        <v>0</v>
      </c>
      <c r="G110" s="294">
        <f t="shared" si="52"/>
        <v>22160</v>
      </c>
      <c r="H110" s="294">
        <f t="shared" si="52"/>
        <v>0</v>
      </c>
      <c r="I110" s="294">
        <f t="shared" si="52"/>
        <v>0</v>
      </c>
      <c r="J110" s="294">
        <f t="shared" si="52"/>
        <v>0</v>
      </c>
      <c r="K110" s="294">
        <f t="shared" si="52"/>
        <v>0</v>
      </c>
      <c r="L110" s="294">
        <f t="shared" si="52"/>
        <v>0</v>
      </c>
      <c r="M110" s="294">
        <f t="shared" si="52"/>
        <v>0</v>
      </c>
      <c r="N110" s="294">
        <f t="shared" si="52"/>
        <v>22160</v>
      </c>
      <c r="O110" s="294">
        <f t="shared" si="52"/>
        <v>0</v>
      </c>
      <c r="P110" s="294">
        <f t="shared" si="52"/>
        <v>0</v>
      </c>
      <c r="Q110" s="294">
        <f t="shared" si="52"/>
        <v>22160</v>
      </c>
      <c r="R110" s="294">
        <f t="shared" si="52"/>
        <v>0</v>
      </c>
    </row>
    <row r="111" spans="1:18" ht="12.75" hidden="1">
      <c r="A111" s="59">
        <v>5201</v>
      </c>
      <c r="B111" s="60"/>
      <c r="C111" s="293">
        <f>C112</f>
        <v>0</v>
      </c>
      <c r="D111" s="294">
        <f aca="true" t="shared" si="53" ref="D111:R111">D112</f>
        <v>0</v>
      </c>
      <c r="E111" s="294">
        <f t="shared" si="53"/>
        <v>0</v>
      </c>
      <c r="F111" s="294">
        <f t="shared" si="53"/>
        <v>0</v>
      </c>
      <c r="G111" s="294">
        <f t="shared" si="53"/>
        <v>0</v>
      </c>
      <c r="H111" s="294">
        <f t="shared" si="53"/>
        <v>0</v>
      </c>
      <c r="I111" s="294">
        <f t="shared" si="53"/>
        <v>0</v>
      </c>
      <c r="J111" s="294">
        <f t="shared" si="53"/>
        <v>0</v>
      </c>
      <c r="K111" s="294">
        <f t="shared" si="53"/>
        <v>0</v>
      </c>
      <c r="L111" s="294">
        <f t="shared" si="53"/>
        <v>0</v>
      </c>
      <c r="M111" s="294">
        <f t="shared" si="53"/>
        <v>0</v>
      </c>
      <c r="N111" s="294">
        <f t="shared" si="53"/>
        <v>0</v>
      </c>
      <c r="O111" s="294">
        <f t="shared" si="53"/>
        <v>0</v>
      </c>
      <c r="P111" s="294">
        <f t="shared" si="53"/>
        <v>0</v>
      </c>
      <c r="Q111" s="294">
        <f t="shared" si="53"/>
        <v>0</v>
      </c>
      <c r="R111" s="294">
        <f t="shared" si="53"/>
        <v>0</v>
      </c>
    </row>
    <row r="112" spans="1:18" ht="13.5" customHeight="1" hidden="1">
      <c r="A112" s="61"/>
      <c r="B112" s="62"/>
      <c r="C112" s="67"/>
      <c r="D112" s="58">
        <f>SUM(I112+N112)</f>
        <v>0</v>
      </c>
      <c r="E112" s="58">
        <f>SUM(J112+O112)</f>
        <v>0</v>
      </c>
      <c r="F112" s="58">
        <f>SUM(K112+P112)</f>
        <v>0</v>
      </c>
      <c r="G112" s="58">
        <f>SUM(L112+Q112)</f>
        <v>0</v>
      </c>
      <c r="H112" s="58">
        <f>SUM(M112+R112)</f>
        <v>0</v>
      </c>
      <c r="I112" s="58">
        <f>SUM(J112:M112)</f>
        <v>0</v>
      </c>
      <c r="J112" s="63"/>
      <c r="K112" s="63"/>
      <c r="L112" s="63"/>
      <c r="M112" s="63"/>
      <c r="N112" s="58">
        <f>SUM(O112:R112)</f>
        <v>0</v>
      </c>
      <c r="O112" s="64"/>
      <c r="P112" s="63"/>
      <c r="Q112" s="67"/>
      <c r="R112" s="64"/>
    </row>
    <row r="113" spans="1:18" ht="13.5" customHeight="1">
      <c r="A113" s="59">
        <v>5203</v>
      </c>
      <c r="B113" s="60"/>
      <c r="C113" s="54">
        <f>C114+C115</f>
        <v>4500</v>
      </c>
      <c r="D113" s="58">
        <f aca="true" t="shared" si="54" ref="D113:R113">D114+D115</f>
        <v>0</v>
      </c>
      <c r="E113" s="58">
        <f t="shared" si="54"/>
        <v>0</v>
      </c>
      <c r="F113" s="58">
        <f t="shared" si="54"/>
        <v>0</v>
      </c>
      <c r="G113" s="58">
        <f t="shared" si="54"/>
        <v>0</v>
      </c>
      <c r="H113" s="58">
        <f t="shared" si="54"/>
        <v>0</v>
      </c>
      <c r="I113" s="58">
        <f t="shared" si="54"/>
        <v>0</v>
      </c>
      <c r="J113" s="58">
        <f t="shared" si="54"/>
        <v>0</v>
      </c>
      <c r="K113" s="58">
        <f t="shared" si="54"/>
        <v>0</v>
      </c>
      <c r="L113" s="58">
        <f t="shared" si="54"/>
        <v>0</v>
      </c>
      <c r="M113" s="58">
        <f t="shared" si="54"/>
        <v>0</v>
      </c>
      <c r="N113" s="58">
        <f t="shared" si="54"/>
        <v>0</v>
      </c>
      <c r="O113" s="58">
        <f t="shared" si="54"/>
        <v>0</v>
      </c>
      <c r="P113" s="58">
        <f t="shared" si="54"/>
        <v>0</v>
      </c>
      <c r="Q113" s="58">
        <f t="shared" si="54"/>
        <v>0</v>
      </c>
      <c r="R113" s="58">
        <f t="shared" si="54"/>
        <v>0</v>
      </c>
    </row>
    <row r="114" spans="1:18" ht="15.75" customHeight="1">
      <c r="A114" s="381" t="s">
        <v>610</v>
      </c>
      <c r="B114" s="62">
        <v>525</v>
      </c>
      <c r="C114" s="295">
        <v>3000</v>
      </c>
      <c r="D114" s="58">
        <f aca="true" t="shared" si="55" ref="D114:H115">SUM(I114+N114)</f>
        <v>0</v>
      </c>
      <c r="E114" s="58">
        <f t="shared" si="55"/>
        <v>0</v>
      </c>
      <c r="F114" s="58">
        <f t="shared" si="55"/>
        <v>0</v>
      </c>
      <c r="G114" s="58">
        <f t="shared" si="55"/>
        <v>0</v>
      </c>
      <c r="H114" s="58">
        <f t="shared" si="55"/>
        <v>0</v>
      </c>
      <c r="I114" s="58">
        <f>SUM(J114:M114)</f>
        <v>0</v>
      </c>
      <c r="J114" s="63"/>
      <c r="K114" s="63"/>
      <c r="L114" s="63"/>
      <c r="M114" s="63"/>
      <c r="N114" s="58">
        <f>SUM(O114:R114)</f>
        <v>0</v>
      </c>
      <c r="O114" s="63"/>
      <c r="P114" s="63"/>
      <c r="Q114" s="67"/>
      <c r="R114" s="64"/>
    </row>
    <row r="115" spans="1:18" ht="15" customHeight="1">
      <c r="A115" s="381" t="s">
        <v>611</v>
      </c>
      <c r="B115" s="382">
        <v>525</v>
      </c>
      <c r="C115" s="295">
        <v>1500</v>
      </c>
      <c r="D115" s="58">
        <f t="shared" si="55"/>
        <v>0</v>
      </c>
      <c r="E115" s="58">
        <f t="shared" si="55"/>
        <v>0</v>
      </c>
      <c r="F115" s="58">
        <f t="shared" si="55"/>
        <v>0</v>
      </c>
      <c r="G115" s="58">
        <f t="shared" si="55"/>
        <v>0</v>
      </c>
      <c r="H115" s="58">
        <f t="shared" si="55"/>
        <v>0</v>
      </c>
      <c r="I115" s="58">
        <f>SUM(J115:M115)</f>
        <v>0</v>
      </c>
      <c r="J115" s="63"/>
      <c r="K115" s="63"/>
      <c r="L115" s="63"/>
      <c r="M115" s="63"/>
      <c r="N115" s="58">
        <f>SUM(O115:R115)</f>
        <v>0</v>
      </c>
      <c r="O115" s="63"/>
      <c r="P115" s="63"/>
      <c r="Q115" s="67"/>
      <c r="R115" s="64"/>
    </row>
    <row r="116" spans="1:18" ht="12.75" customHeight="1">
      <c r="A116" s="59">
        <v>5204</v>
      </c>
      <c r="B116" s="60"/>
      <c r="C116" s="293">
        <f>C117+C118</f>
        <v>22160</v>
      </c>
      <c r="D116" s="294">
        <f aca="true" t="shared" si="56" ref="D116:R116">D117+D118</f>
        <v>22160</v>
      </c>
      <c r="E116" s="294">
        <f t="shared" si="56"/>
        <v>0</v>
      </c>
      <c r="F116" s="294">
        <f t="shared" si="56"/>
        <v>0</v>
      </c>
      <c r="G116" s="294">
        <f t="shared" si="56"/>
        <v>22160</v>
      </c>
      <c r="H116" s="294">
        <f t="shared" si="56"/>
        <v>0</v>
      </c>
      <c r="I116" s="294">
        <f t="shared" si="56"/>
        <v>0</v>
      </c>
      <c r="J116" s="294">
        <f t="shared" si="56"/>
        <v>0</v>
      </c>
      <c r="K116" s="294">
        <f t="shared" si="56"/>
        <v>0</v>
      </c>
      <c r="L116" s="294">
        <f t="shared" si="56"/>
        <v>0</v>
      </c>
      <c r="M116" s="294">
        <f t="shared" si="56"/>
        <v>0</v>
      </c>
      <c r="N116" s="294">
        <f t="shared" si="56"/>
        <v>22160</v>
      </c>
      <c r="O116" s="294">
        <f t="shared" si="56"/>
        <v>0</v>
      </c>
      <c r="P116" s="294">
        <f t="shared" si="56"/>
        <v>0</v>
      </c>
      <c r="Q116" s="294">
        <f t="shared" si="56"/>
        <v>22160</v>
      </c>
      <c r="R116" s="294">
        <f t="shared" si="56"/>
        <v>0</v>
      </c>
    </row>
    <row r="117" spans="1:18" ht="25.5" customHeight="1">
      <c r="A117" s="61" t="s">
        <v>779</v>
      </c>
      <c r="B117" s="62">
        <v>588</v>
      </c>
      <c r="C117" s="295">
        <v>22160</v>
      </c>
      <c r="D117" s="58">
        <f aca="true" t="shared" si="57" ref="D117:H118">SUM(I117+N117)</f>
        <v>22160</v>
      </c>
      <c r="E117" s="58">
        <f t="shared" si="57"/>
        <v>0</v>
      </c>
      <c r="F117" s="58">
        <f t="shared" si="57"/>
        <v>0</v>
      </c>
      <c r="G117" s="58">
        <f t="shared" si="57"/>
        <v>22160</v>
      </c>
      <c r="H117" s="58">
        <f t="shared" si="57"/>
        <v>0</v>
      </c>
      <c r="I117" s="58">
        <f>SUM(J117:M117)</f>
        <v>0</v>
      </c>
      <c r="J117" s="63"/>
      <c r="K117" s="63"/>
      <c r="L117" s="63"/>
      <c r="M117" s="63"/>
      <c r="N117" s="58">
        <f>SUM(O117:R117)</f>
        <v>22160</v>
      </c>
      <c r="O117" s="63"/>
      <c r="P117" s="63"/>
      <c r="Q117" s="383">
        <v>22160</v>
      </c>
      <c r="R117" s="64"/>
    </row>
    <row r="118" spans="1:18" ht="12.75" customHeight="1" hidden="1">
      <c r="A118" s="61"/>
      <c r="B118" s="62"/>
      <c r="C118" s="295"/>
      <c r="D118" s="58">
        <f t="shared" si="57"/>
        <v>0</v>
      </c>
      <c r="E118" s="58">
        <f t="shared" si="57"/>
        <v>0</v>
      </c>
      <c r="F118" s="58">
        <f t="shared" si="57"/>
        <v>0</v>
      </c>
      <c r="G118" s="58">
        <f t="shared" si="57"/>
        <v>0</v>
      </c>
      <c r="H118" s="58">
        <f t="shared" si="57"/>
        <v>0</v>
      </c>
      <c r="I118" s="58">
        <f>SUM(J118:M118)</f>
        <v>0</v>
      </c>
      <c r="J118" s="63"/>
      <c r="K118" s="63"/>
      <c r="L118" s="63"/>
      <c r="M118" s="63"/>
      <c r="N118" s="58">
        <f>SUM(O118:R118)</f>
        <v>0</v>
      </c>
      <c r="O118" s="63"/>
      <c r="P118" s="63"/>
      <c r="Q118" s="67"/>
      <c r="R118" s="64"/>
    </row>
    <row r="119" spans="1:18" ht="12.75" customHeight="1" hidden="1">
      <c r="A119" s="59">
        <v>5205</v>
      </c>
      <c r="B119" s="60"/>
      <c r="C119" s="293">
        <f>C120+C121</f>
        <v>0</v>
      </c>
      <c r="D119" s="294">
        <f aca="true" t="shared" si="58" ref="D119:R119">D120+D121</f>
        <v>0</v>
      </c>
      <c r="E119" s="294">
        <f t="shared" si="58"/>
        <v>0</v>
      </c>
      <c r="F119" s="294">
        <f t="shared" si="58"/>
        <v>0</v>
      </c>
      <c r="G119" s="294">
        <f t="shared" si="58"/>
        <v>0</v>
      </c>
      <c r="H119" s="294">
        <f t="shared" si="58"/>
        <v>0</v>
      </c>
      <c r="I119" s="294">
        <f t="shared" si="58"/>
        <v>0</v>
      </c>
      <c r="J119" s="294">
        <f t="shared" si="58"/>
        <v>0</v>
      </c>
      <c r="K119" s="294">
        <f t="shared" si="58"/>
        <v>0</v>
      </c>
      <c r="L119" s="294">
        <f t="shared" si="58"/>
        <v>0</v>
      </c>
      <c r="M119" s="294">
        <f t="shared" si="58"/>
        <v>0</v>
      </c>
      <c r="N119" s="294">
        <f t="shared" si="58"/>
        <v>0</v>
      </c>
      <c r="O119" s="294">
        <f t="shared" si="58"/>
        <v>0</v>
      </c>
      <c r="P119" s="294">
        <f t="shared" si="58"/>
        <v>0</v>
      </c>
      <c r="Q119" s="294">
        <f t="shared" si="58"/>
        <v>0</v>
      </c>
      <c r="R119" s="294">
        <f t="shared" si="58"/>
        <v>0</v>
      </c>
    </row>
    <row r="120" spans="1:18" ht="12.75" customHeight="1" hidden="1">
      <c r="A120" s="381"/>
      <c r="B120" s="382"/>
      <c r="C120" s="295"/>
      <c r="D120" s="58">
        <f aca="true" t="shared" si="59" ref="D120:H121">SUM(I120+N120)</f>
        <v>0</v>
      </c>
      <c r="E120" s="58">
        <f t="shared" si="59"/>
        <v>0</v>
      </c>
      <c r="F120" s="58">
        <f t="shared" si="59"/>
        <v>0</v>
      </c>
      <c r="G120" s="58">
        <f t="shared" si="59"/>
        <v>0</v>
      </c>
      <c r="H120" s="58">
        <f t="shared" si="59"/>
        <v>0</v>
      </c>
      <c r="I120" s="58">
        <f>SUM(J120:M120)</f>
        <v>0</v>
      </c>
      <c r="J120" s="63"/>
      <c r="K120" s="63"/>
      <c r="L120" s="63"/>
      <c r="M120" s="63"/>
      <c r="N120" s="58">
        <f>SUM(O120:R120)</f>
        <v>0</v>
      </c>
      <c r="O120" s="63"/>
      <c r="P120" s="63"/>
      <c r="Q120" s="67"/>
      <c r="R120" s="64"/>
    </row>
    <row r="121" spans="1:18" ht="12.75" customHeight="1" hidden="1">
      <c r="A121" s="61"/>
      <c r="B121" s="62"/>
      <c r="C121" s="295"/>
      <c r="D121" s="58">
        <f t="shared" si="59"/>
        <v>0</v>
      </c>
      <c r="E121" s="58">
        <f t="shared" si="59"/>
        <v>0</v>
      </c>
      <c r="F121" s="58">
        <f t="shared" si="59"/>
        <v>0</v>
      </c>
      <c r="G121" s="58">
        <f t="shared" si="59"/>
        <v>0</v>
      </c>
      <c r="H121" s="58">
        <f t="shared" si="59"/>
        <v>0</v>
      </c>
      <c r="I121" s="58">
        <f>SUM(J121:M121)</f>
        <v>0</v>
      </c>
      <c r="J121" s="63"/>
      <c r="K121" s="63"/>
      <c r="L121" s="63"/>
      <c r="M121" s="63"/>
      <c r="N121" s="58">
        <f>SUM(O121:R121)</f>
        <v>0</v>
      </c>
      <c r="O121" s="63"/>
      <c r="P121" s="63"/>
      <c r="Q121" s="67"/>
      <c r="R121" s="64"/>
    </row>
    <row r="122" spans="1:18" ht="12.75">
      <c r="A122" s="56" t="s">
        <v>319</v>
      </c>
      <c r="B122" s="57"/>
      <c r="C122" s="293">
        <f aca="true" t="shared" si="60" ref="C122:R122">C123+C125+C130+C134+C148</f>
        <v>2164854</v>
      </c>
      <c r="D122" s="294">
        <f t="shared" si="60"/>
        <v>1046116</v>
      </c>
      <c r="E122" s="294">
        <f t="shared" si="60"/>
        <v>0</v>
      </c>
      <c r="F122" s="294">
        <f t="shared" si="60"/>
        <v>47755</v>
      </c>
      <c r="G122" s="294">
        <f t="shared" si="60"/>
        <v>0</v>
      </c>
      <c r="H122" s="294">
        <f t="shared" si="60"/>
        <v>998361</v>
      </c>
      <c r="I122" s="294">
        <f t="shared" si="60"/>
        <v>0</v>
      </c>
      <c r="J122" s="294">
        <f t="shared" si="60"/>
        <v>0</v>
      </c>
      <c r="K122" s="294">
        <f t="shared" si="60"/>
        <v>0</v>
      </c>
      <c r="L122" s="294">
        <f t="shared" si="60"/>
        <v>0</v>
      </c>
      <c r="M122" s="294">
        <f t="shared" si="60"/>
        <v>0</v>
      </c>
      <c r="N122" s="294">
        <f t="shared" si="60"/>
        <v>1046116</v>
      </c>
      <c r="O122" s="294">
        <f t="shared" si="60"/>
        <v>0</v>
      </c>
      <c r="P122" s="294">
        <f t="shared" si="60"/>
        <v>47755</v>
      </c>
      <c r="Q122" s="294">
        <f t="shared" si="60"/>
        <v>0</v>
      </c>
      <c r="R122" s="294">
        <f t="shared" si="60"/>
        <v>998361</v>
      </c>
    </row>
    <row r="123" spans="1:18" ht="12.75">
      <c r="A123" s="59">
        <v>5201</v>
      </c>
      <c r="B123" s="57"/>
      <c r="C123" s="293">
        <f>C124</f>
        <v>3000</v>
      </c>
      <c r="D123" s="294">
        <f aca="true" t="shared" si="61" ref="D123:R123">D124</f>
        <v>0</v>
      </c>
      <c r="E123" s="294">
        <f t="shared" si="61"/>
        <v>0</v>
      </c>
      <c r="F123" s="294">
        <f t="shared" si="61"/>
        <v>0</v>
      </c>
      <c r="G123" s="294">
        <f t="shared" si="61"/>
        <v>0</v>
      </c>
      <c r="H123" s="294">
        <f t="shared" si="61"/>
        <v>0</v>
      </c>
      <c r="I123" s="294">
        <f t="shared" si="61"/>
        <v>0</v>
      </c>
      <c r="J123" s="294">
        <f t="shared" si="61"/>
        <v>0</v>
      </c>
      <c r="K123" s="294">
        <f t="shared" si="61"/>
        <v>0</v>
      </c>
      <c r="L123" s="294">
        <f t="shared" si="61"/>
        <v>0</v>
      </c>
      <c r="M123" s="294">
        <f t="shared" si="61"/>
        <v>0</v>
      </c>
      <c r="N123" s="294">
        <f t="shared" si="61"/>
        <v>0</v>
      </c>
      <c r="O123" s="294">
        <f t="shared" si="61"/>
        <v>0</v>
      </c>
      <c r="P123" s="294">
        <f t="shared" si="61"/>
        <v>0</v>
      </c>
      <c r="Q123" s="294">
        <f t="shared" si="61"/>
        <v>0</v>
      </c>
      <c r="R123" s="294">
        <f t="shared" si="61"/>
        <v>0</v>
      </c>
    </row>
    <row r="124" spans="1:18" ht="12.75">
      <c r="A124" s="61" t="s">
        <v>528</v>
      </c>
      <c r="B124" s="62">
        <v>623</v>
      </c>
      <c r="C124" s="295">
        <v>3000</v>
      </c>
      <c r="D124" s="58">
        <f>SUM(I124+N124)</f>
        <v>0</v>
      </c>
      <c r="E124" s="58">
        <f>SUM(J124+O124)</f>
        <v>0</v>
      </c>
      <c r="F124" s="58">
        <f>SUM(K124+P124)</f>
        <v>0</v>
      </c>
      <c r="G124" s="58">
        <f>SUM(L124+Q124)</f>
        <v>0</v>
      </c>
      <c r="H124" s="58">
        <f>SUM(M124+R124)</f>
        <v>0</v>
      </c>
      <c r="I124" s="58">
        <f>SUM(J124:M124)</f>
        <v>0</v>
      </c>
      <c r="J124" s="298"/>
      <c r="K124" s="298"/>
      <c r="L124" s="298"/>
      <c r="M124" s="298"/>
      <c r="N124" s="58">
        <f>SUM(O124:R124)</f>
        <v>0</v>
      </c>
      <c r="O124" s="298"/>
      <c r="P124" s="298">
        <v>0</v>
      </c>
      <c r="Q124" s="298"/>
      <c r="R124" s="298"/>
    </row>
    <row r="125" spans="1:18" ht="12.75">
      <c r="A125" s="59">
        <v>5203</v>
      </c>
      <c r="B125" s="60"/>
      <c r="C125" s="293">
        <f>C126+C127+C128+C129</f>
        <v>48852</v>
      </c>
      <c r="D125" s="294">
        <f aca="true" t="shared" si="62" ref="D125:R125">D126+D127+D128+D129</f>
        <v>39588</v>
      </c>
      <c r="E125" s="294">
        <f t="shared" si="62"/>
        <v>0</v>
      </c>
      <c r="F125" s="294">
        <f t="shared" si="62"/>
        <v>39588</v>
      </c>
      <c r="G125" s="294">
        <f t="shared" si="62"/>
        <v>0</v>
      </c>
      <c r="H125" s="294">
        <f t="shared" si="62"/>
        <v>0</v>
      </c>
      <c r="I125" s="294">
        <f t="shared" si="62"/>
        <v>0</v>
      </c>
      <c r="J125" s="294">
        <f t="shared" si="62"/>
        <v>0</v>
      </c>
      <c r="K125" s="294">
        <f t="shared" si="62"/>
        <v>0</v>
      </c>
      <c r="L125" s="294">
        <f t="shared" si="62"/>
        <v>0</v>
      </c>
      <c r="M125" s="294">
        <f t="shared" si="62"/>
        <v>0</v>
      </c>
      <c r="N125" s="294">
        <f t="shared" si="62"/>
        <v>39588</v>
      </c>
      <c r="O125" s="294">
        <f t="shared" si="62"/>
        <v>0</v>
      </c>
      <c r="P125" s="294">
        <f t="shared" si="62"/>
        <v>39588</v>
      </c>
      <c r="Q125" s="294">
        <f t="shared" si="62"/>
        <v>0</v>
      </c>
      <c r="R125" s="294">
        <f t="shared" si="62"/>
        <v>0</v>
      </c>
    </row>
    <row r="126" spans="1:18" ht="16.5" customHeight="1">
      <c r="A126" s="381" t="s">
        <v>612</v>
      </c>
      <c r="B126" s="382">
        <v>623</v>
      </c>
      <c r="C126" s="340">
        <v>19800</v>
      </c>
      <c r="D126" s="58">
        <f aca="true" t="shared" si="63" ref="D126:H129">SUM(I126+N126)</f>
        <v>19800</v>
      </c>
      <c r="E126" s="58">
        <f t="shared" si="63"/>
        <v>0</v>
      </c>
      <c r="F126" s="58">
        <f t="shared" si="63"/>
        <v>19800</v>
      </c>
      <c r="G126" s="58">
        <f t="shared" si="63"/>
        <v>0</v>
      </c>
      <c r="H126" s="58">
        <f t="shared" si="63"/>
        <v>0</v>
      </c>
      <c r="I126" s="58">
        <f>SUM(J126:M126)</f>
        <v>0</v>
      </c>
      <c r="J126" s="298"/>
      <c r="K126" s="298"/>
      <c r="L126" s="298"/>
      <c r="M126" s="298"/>
      <c r="N126" s="58">
        <f>SUM(O126:R126)</f>
        <v>19800</v>
      </c>
      <c r="O126" s="298"/>
      <c r="P126" s="402">
        <v>19800</v>
      </c>
      <c r="Q126" s="298"/>
      <c r="R126" s="298"/>
    </row>
    <row r="127" spans="1:18" ht="15" customHeight="1">
      <c r="A127" s="381" t="s">
        <v>613</v>
      </c>
      <c r="B127" s="382">
        <v>619</v>
      </c>
      <c r="C127" s="340">
        <v>23452</v>
      </c>
      <c r="D127" s="58">
        <f t="shared" si="63"/>
        <v>19788</v>
      </c>
      <c r="E127" s="58">
        <f t="shared" si="63"/>
        <v>0</v>
      </c>
      <c r="F127" s="58">
        <f t="shared" si="63"/>
        <v>19788</v>
      </c>
      <c r="G127" s="58">
        <f t="shared" si="63"/>
        <v>0</v>
      </c>
      <c r="H127" s="58">
        <f t="shared" si="63"/>
        <v>0</v>
      </c>
      <c r="I127" s="58">
        <f>SUM(J127:M127)</f>
        <v>0</v>
      </c>
      <c r="J127" s="298"/>
      <c r="K127" s="298"/>
      <c r="L127" s="298"/>
      <c r="M127" s="298"/>
      <c r="N127" s="58">
        <f>SUM(O127:R127)</f>
        <v>19788</v>
      </c>
      <c r="O127" s="298"/>
      <c r="P127" s="402">
        <v>19788</v>
      </c>
      <c r="Q127" s="298"/>
      <c r="R127" s="298"/>
    </row>
    <row r="128" spans="1:18" ht="26.25" customHeight="1">
      <c r="A128" s="381" t="s">
        <v>614</v>
      </c>
      <c r="B128" s="382">
        <v>619</v>
      </c>
      <c r="C128" s="340">
        <v>1600</v>
      </c>
      <c r="D128" s="58">
        <f t="shared" si="63"/>
        <v>0</v>
      </c>
      <c r="E128" s="58">
        <f t="shared" si="63"/>
        <v>0</v>
      </c>
      <c r="F128" s="58">
        <f t="shared" si="63"/>
        <v>0</v>
      </c>
      <c r="G128" s="58">
        <f t="shared" si="63"/>
        <v>0</v>
      </c>
      <c r="H128" s="58">
        <f t="shared" si="63"/>
        <v>0</v>
      </c>
      <c r="I128" s="58">
        <f>SUM(J128:M128)</f>
        <v>0</v>
      </c>
      <c r="J128" s="298"/>
      <c r="K128" s="298"/>
      <c r="L128" s="298"/>
      <c r="M128" s="298"/>
      <c r="N128" s="58">
        <f>SUM(O128:R128)</f>
        <v>0</v>
      </c>
      <c r="O128" s="298"/>
      <c r="P128" s="298"/>
      <c r="Q128" s="298"/>
      <c r="R128" s="298"/>
    </row>
    <row r="129" spans="1:18" ht="13.5" customHeight="1">
      <c r="A129" s="381" t="s">
        <v>615</v>
      </c>
      <c r="B129" s="382">
        <v>603</v>
      </c>
      <c r="C129" s="340">
        <v>4000</v>
      </c>
      <c r="D129" s="58">
        <f t="shared" si="63"/>
        <v>0</v>
      </c>
      <c r="E129" s="58">
        <f t="shared" si="63"/>
        <v>0</v>
      </c>
      <c r="F129" s="58">
        <f t="shared" si="63"/>
        <v>0</v>
      </c>
      <c r="G129" s="58">
        <f t="shared" si="63"/>
        <v>0</v>
      </c>
      <c r="H129" s="58">
        <f t="shared" si="63"/>
        <v>0</v>
      </c>
      <c r="I129" s="58">
        <f>SUM(J129:M129)</f>
        <v>0</v>
      </c>
      <c r="J129" s="298"/>
      <c r="K129" s="298"/>
      <c r="L129" s="298"/>
      <c r="M129" s="298"/>
      <c r="N129" s="58">
        <f>SUM(O129:R129)</f>
        <v>0</v>
      </c>
      <c r="O129" s="298"/>
      <c r="P129" s="298"/>
      <c r="Q129" s="298"/>
      <c r="R129" s="298"/>
    </row>
    <row r="130" spans="1:18" ht="12.75">
      <c r="A130" s="59">
        <v>5204</v>
      </c>
      <c r="B130" s="57"/>
      <c r="C130" s="293">
        <f>C131+C132+C133</f>
        <v>273260</v>
      </c>
      <c r="D130" s="294">
        <f aca="true" t="shared" si="64" ref="D130:R130">D131+D132+D133</f>
        <v>0</v>
      </c>
      <c r="E130" s="294">
        <f t="shared" si="64"/>
        <v>0</v>
      </c>
      <c r="F130" s="294">
        <f t="shared" si="64"/>
        <v>0</v>
      </c>
      <c r="G130" s="294">
        <f t="shared" si="64"/>
        <v>0</v>
      </c>
      <c r="H130" s="294">
        <f t="shared" si="64"/>
        <v>0</v>
      </c>
      <c r="I130" s="294">
        <f t="shared" si="64"/>
        <v>0</v>
      </c>
      <c r="J130" s="294">
        <f t="shared" si="64"/>
        <v>0</v>
      </c>
      <c r="K130" s="294">
        <f t="shared" si="64"/>
        <v>0</v>
      </c>
      <c r="L130" s="294">
        <f t="shared" si="64"/>
        <v>0</v>
      </c>
      <c r="M130" s="294">
        <f t="shared" si="64"/>
        <v>0</v>
      </c>
      <c r="N130" s="294">
        <f t="shared" si="64"/>
        <v>0</v>
      </c>
      <c r="O130" s="294">
        <f t="shared" si="64"/>
        <v>0</v>
      </c>
      <c r="P130" s="294">
        <f t="shared" si="64"/>
        <v>0</v>
      </c>
      <c r="Q130" s="294">
        <f t="shared" si="64"/>
        <v>0</v>
      </c>
      <c r="R130" s="294">
        <f t="shared" si="64"/>
        <v>0</v>
      </c>
    </row>
    <row r="131" spans="1:18" ht="12.75">
      <c r="A131" s="381" t="s">
        <v>616</v>
      </c>
      <c r="B131" s="382">
        <v>623</v>
      </c>
      <c r="C131" s="295">
        <v>220000</v>
      </c>
      <c r="D131" s="58">
        <f aca="true" t="shared" si="65" ref="D131:H132">SUM(I131+N131)</f>
        <v>0</v>
      </c>
      <c r="E131" s="58">
        <f t="shared" si="65"/>
        <v>0</v>
      </c>
      <c r="F131" s="58">
        <f t="shared" si="65"/>
        <v>0</v>
      </c>
      <c r="G131" s="58">
        <f t="shared" si="65"/>
        <v>0</v>
      </c>
      <c r="H131" s="58">
        <f t="shared" si="65"/>
        <v>0</v>
      </c>
      <c r="I131" s="58">
        <f>SUM(J131:M131)</f>
        <v>0</v>
      </c>
      <c r="J131" s="298"/>
      <c r="K131" s="298"/>
      <c r="L131" s="298"/>
      <c r="M131" s="298"/>
      <c r="N131" s="58">
        <f>SUM(O131:R131)</f>
        <v>0</v>
      </c>
      <c r="O131" s="298"/>
      <c r="P131" s="298"/>
      <c r="Q131" s="298"/>
      <c r="R131" s="298"/>
    </row>
    <row r="132" spans="1:18" ht="12.75">
      <c r="A132" s="381" t="s">
        <v>617</v>
      </c>
      <c r="B132" s="382">
        <v>619</v>
      </c>
      <c r="C132" s="295">
        <v>35000</v>
      </c>
      <c r="D132" s="58">
        <f t="shared" si="65"/>
        <v>0</v>
      </c>
      <c r="E132" s="58">
        <f t="shared" si="65"/>
        <v>0</v>
      </c>
      <c r="F132" s="58">
        <f t="shared" si="65"/>
        <v>0</v>
      </c>
      <c r="G132" s="58">
        <f t="shared" si="65"/>
        <v>0</v>
      </c>
      <c r="H132" s="58">
        <f t="shared" si="65"/>
        <v>0</v>
      </c>
      <c r="I132" s="58">
        <f>SUM(J132:M132)</f>
        <v>0</v>
      </c>
      <c r="J132" s="298"/>
      <c r="K132" s="298"/>
      <c r="L132" s="298"/>
      <c r="M132" s="298"/>
      <c r="N132" s="58">
        <f>SUM(O132:R132)</f>
        <v>0</v>
      </c>
      <c r="O132" s="298"/>
      <c r="P132" s="298"/>
      <c r="Q132" s="298"/>
      <c r="R132" s="298"/>
    </row>
    <row r="133" spans="1:18" ht="59.25" customHeight="1">
      <c r="A133" s="423" t="s">
        <v>780</v>
      </c>
      <c r="B133" s="387">
        <v>618</v>
      </c>
      <c r="C133" s="395">
        <v>18260</v>
      </c>
      <c r="D133" s="389">
        <f>SUM(I133+N133)</f>
        <v>0</v>
      </c>
      <c r="E133" s="389">
        <f>SUM(J133+O133)</f>
        <v>0</v>
      </c>
      <c r="F133" s="389">
        <f>SUM(K133+P133)</f>
        <v>0</v>
      </c>
      <c r="G133" s="389">
        <f>SUM(L133+Q133)</f>
        <v>0</v>
      </c>
      <c r="H133" s="389">
        <f>SUM(M133+R133)</f>
        <v>0</v>
      </c>
      <c r="I133" s="389">
        <f>SUM(J133:M133)</f>
        <v>0</v>
      </c>
      <c r="J133" s="298"/>
      <c r="K133" s="298"/>
      <c r="L133" s="298"/>
      <c r="M133" s="298"/>
      <c r="N133" s="389">
        <f>SUM(O133:R133)</f>
        <v>0</v>
      </c>
      <c r="O133" s="298"/>
      <c r="P133" s="298"/>
      <c r="Q133" s="298"/>
      <c r="R133" s="298"/>
    </row>
    <row r="134" spans="1:18" ht="12.75">
      <c r="A134" s="59">
        <v>5205</v>
      </c>
      <c r="B134" s="60"/>
      <c r="C134" s="293">
        <f>C135+C136+C137+C139+C138+C140+C141+C142+C143+C144+C145+C146+C147</f>
        <v>24666</v>
      </c>
      <c r="D134" s="294">
        <f aca="true" t="shared" si="66" ref="D134:R134">D135+D136+D137+D139+D138+D140+D141+D142+D143+D144+D145+D146+D147</f>
        <v>4594</v>
      </c>
      <c r="E134" s="294">
        <f t="shared" si="66"/>
        <v>0</v>
      </c>
      <c r="F134" s="294">
        <f t="shared" si="66"/>
        <v>4594</v>
      </c>
      <c r="G134" s="294">
        <f t="shared" si="66"/>
        <v>0</v>
      </c>
      <c r="H134" s="294">
        <f t="shared" si="66"/>
        <v>0</v>
      </c>
      <c r="I134" s="294">
        <f t="shared" si="66"/>
        <v>0</v>
      </c>
      <c r="J134" s="294">
        <f t="shared" si="66"/>
        <v>0</v>
      </c>
      <c r="K134" s="294">
        <f t="shared" si="66"/>
        <v>0</v>
      </c>
      <c r="L134" s="294">
        <f t="shared" si="66"/>
        <v>0</v>
      </c>
      <c r="M134" s="294">
        <f t="shared" si="66"/>
        <v>0</v>
      </c>
      <c r="N134" s="294">
        <f t="shared" si="66"/>
        <v>4594</v>
      </c>
      <c r="O134" s="294">
        <f t="shared" si="66"/>
        <v>0</v>
      </c>
      <c r="P134" s="294">
        <f t="shared" si="66"/>
        <v>4594</v>
      </c>
      <c r="Q134" s="294">
        <f t="shared" si="66"/>
        <v>0</v>
      </c>
      <c r="R134" s="294">
        <f t="shared" si="66"/>
        <v>0</v>
      </c>
    </row>
    <row r="135" spans="1:18" ht="16.5" customHeight="1">
      <c r="A135" s="61" t="s">
        <v>618</v>
      </c>
      <c r="B135" s="68">
        <v>623</v>
      </c>
      <c r="C135" s="67">
        <v>4000</v>
      </c>
      <c r="D135" s="58">
        <f aca="true" t="shared" si="67" ref="D135:H146">SUM(I135+N135)</f>
        <v>0</v>
      </c>
      <c r="E135" s="58">
        <f t="shared" si="67"/>
        <v>0</v>
      </c>
      <c r="F135" s="58">
        <f t="shared" si="67"/>
        <v>0</v>
      </c>
      <c r="G135" s="58">
        <f t="shared" si="67"/>
        <v>0</v>
      </c>
      <c r="H135" s="58">
        <f t="shared" si="67"/>
        <v>0</v>
      </c>
      <c r="I135" s="58">
        <f aca="true" t="shared" si="68" ref="I135:I146">SUM(J135:M135)</f>
        <v>0</v>
      </c>
      <c r="J135" s="298"/>
      <c r="K135" s="298"/>
      <c r="L135" s="298"/>
      <c r="M135" s="298"/>
      <c r="N135" s="58">
        <f aca="true" t="shared" si="69" ref="N135:N146">SUM(O135:R135)</f>
        <v>0</v>
      </c>
      <c r="O135" s="298"/>
      <c r="P135" s="298"/>
      <c r="Q135" s="298"/>
      <c r="R135" s="298"/>
    </row>
    <row r="136" spans="1:18" ht="13.5" customHeight="1">
      <c r="A136" s="61" t="s">
        <v>619</v>
      </c>
      <c r="B136" s="68">
        <v>623</v>
      </c>
      <c r="C136" s="67">
        <v>3000</v>
      </c>
      <c r="D136" s="58">
        <f t="shared" si="67"/>
        <v>0</v>
      </c>
      <c r="E136" s="58">
        <f t="shared" si="67"/>
        <v>0</v>
      </c>
      <c r="F136" s="58">
        <f t="shared" si="67"/>
        <v>0</v>
      </c>
      <c r="G136" s="58">
        <f t="shared" si="67"/>
        <v>0</v>
      </c>
      <c r="H136" s="58">
        <f t="shared" si="67"/>
        <v>0</v>
      </c>
      <c r="I136" s="58">
        <f t="shared" si="68"/>
        <v>0</v>
      </c>
      <c r="J136" s="298"/>
      <c r="K136" s="298"/>
      <c r="L136" s="298"/>
      <c r="M136" s="298"/>
      <c r="N136" s="58">
        <f t="shared" si="69"/>
        <v>0</v>
      </c>
      <c r="O136" s="298"/>
      <c r="P136" s="298"/>
      <c r="Q136" s="298"/>
      <c r="R136" s="298"/>
    </row>
    <row r="137" spans="1:18" ht="12.75">
      <c r="A137" s="61" t="s">
        <v>620</v>
      </c>
      <c r="B137" s="68">
        <v>623</v>
      </c>
      <c r="C137" s="67">
        <v>2000</v>
      </c>
      <c r="D137" s="58">
        <f t="shared" si="67"/>
        <v>0</v>
      </c>
      <c r="E137" s="58">
        <f t="shared" si="67"/>
        <v>0</v>
      </c>
      <c r="F137" s="58">
        <f t="shared" si="67"/>
        <v>0</v>
      </c>
      <c r="G137" s="58">
        <f t="shared" si="67"/>
        <v>0</v>
      </c>
      <c r="H137" s="58">
        <f t="shared" si="67"/>
        <v>0</v>
      </c>
      <c r="I137" s="58">
        <f t="shared" si="68"/>
        <v>0</v>
      </c>
      <c r="J137" s="298"/>
      <c r="K137" s="298"/>
      <c r="L137" s="298"/>
      <c r="M137" s="298"/>
      <c r="N137" s="58">
        <f t="shared" si="69"/>
        <v>0</v>
      </c>
      <c r="O137" s="298"/>
      <c r="P137" s="298"/>
      <c r="Q137" s="298"/>
      <c r="R137" s="298"/>
    </row>
    <row r="138" spans="1:18" ht="12.75">
      <c r="A138" s="61" t="s">
        <v>621</v>
      </c>
      <c r="B138" s="68">
        <v>623</v>
      </c>
      <c r="C138" s="67">
        <v>1500</v>
      </c>
      <c r="D138" s="58">
        <f>SUM(I138+N138)</f>
        <v>0</v>
      </c>
      <c r="E138" s="58">
        <f>SUM(J138+O138)</f>
        <v>0</v>
      </c>
      <c r="F138" s="58">
        <f>SUM(K138+P138)</f>
        <v>0</v>
      </c>
      <c r="G138" s="58">
        <f>SUM(L138+Q138)</f>
        <v>0</v>
      </c>
      <c r="H138" s="58">
        <f>SUM(M138+R138)</f>
        <v>0</v>
      </c>
      <c r="I138" s="58">
        <f t="shared" si="68"/>
        <v>0</v>
      </c>
      <c r="J138" s="298"/>
      <c r="K138" s="298"/>
      <c r="L138" s="298"/>
      <c r="M138" s="298"/>
      <c r="N138" s="58">
        <f t="shared" si="69"/>
        <v>0</v>
      </c>
      <c r="O138" s="298"/>
      <c r="P138" s="298"/>
      <c r="Q138" s="298"/>
      <c r="R138" s="298"/>
    </row>
    <row r="139" spans="1:18" ht="12.75">
      <c r="A139" s="61" t="s">
        <v>622</v>
      </c>
      <c r="B139" s="68">
        <v>623</v>
      </c>
      <c r="C139" s="67">
        <v>1500</v>
      </c>
      <c r="D139" s="58">
        <f t="shared" si="67"/>
        <v>0</v>
      </c>
      <c r="E139" s="58">
        <f t="shared" si="67"/>
        <v>0</v>
      </c>
      <c r="F139" s="58">
        <f t="shared" si="67"/>
        <v>0</v>
      </c>
      <c r="G139" s="58">
        <f t="shared" si="67"/>
        <v>0</v>
      </c>
      <c r="H139" s="58">
        <f t="shared" si="67"/>
        <v>0</v>
      </c>
      <c r="I139" s="58">
        <f t="shared" si="68"/>
        <v>0</v>
      </c>
      <c r="J139" s="298"/>
      <c r="K139" s="298"/>
      <c r="L139" s="298"/>
      <c r="M139" s="298"/>
      <c r="N139" s="58">
        <f t="shared" si="69"/>
        <v>0</v>
      </c>
      <c r="O139" s="298"/>
      <c r="P139" s="402"/>
      <c r="Q139" s="298"/>
      <c r="R139" s="298"/>
    </row>
    <row r="140" spans="1:18" ht="12.75">
      <c r="A140" s="61" t="s">
        <v>623</v>
      </c>
      <c r="B140" s="68">
        <v>623</v>
      </c>
      <c r="C140" s="67">
        <v>1000</v>
      </c>
      <c r="D140" s="58">
        <f t="shared" si="67"/>
        <v>0</v>
      </c>
      <c r="E140" s="58">
        <f t="shared" si="67"/>
        <v>0</v>
      </c>
      <c r="F140" s="58">
        <f t="shared" si="67"/>
        <v>0</v>
      </c>
      <c r="G140" s="58">
        <f t="shared" si="67"/>
        <v>0</v>
      </c>
      <c r="H140" s="58">
        <f t="shared" si="67"/>
        <v>0</v>
      </c>
      <c r="I140" s="58">
        <f t="shared" si="68"/>
        <v>0</v>
      </c>
      <c r="J140" s="298"/>
      <c r="K140" s="298"/>
      <c r="L140" s="298"/>
      <c r="M140" s="298"/>
      <c r="N140" s="58">
        <f t="shared" si="69"/>
        <v>0</v>
      </c>
      <c r="O140" s="298"/>
      <c r="P140" s="402"/>
      <c r="Q140" s="298"/>
      <c r="R140" s="298"/>
    </row>
    <row r="141" spans="1:18" ht="12.75">
      <c r="A141" s="61" t="s">
        <v>624</v>
      </c>
      <c r="B141" s="68">
        <v>623</v>
      </c>
      <c r="C141" s="67">
        <v>1500</v>
      </c>
      <c r="D141" s="58">
        <f t="shared" si="67"/>
        <v>0</v>
      </c>
      <c r="E141" s="58">
        <f t="shared" si="67"/>
        <v>0</v>
      </c>
      <c r="F141" s="58">
        <f t="shared" si="67"/>
        <v>0</v>
      </c>
      <c r="G141" s="58">
        <f t="shared" si="67"/>
        <v>0</v>
      </c>
      <c r="H141" s="58">
        <f t="shared" si="67"/>
        <v>0</v>
      </c>
      <c r="I141" s="58">
        <f t="shared" si="68"/>
        <v>0</v>
      </c>
      <c r="J141" s="298"/>
      <c r="K141" s="298"/>
      <c r="L141" s="298"/>
      <c r="M141" s="298"/>
      <c r="N141" s="58">
        <f t="shared" si="69"/>
        <v>0</v>
      </c>
      <c r="O141" s="298"/>
      <c r="P141" s="424"/>
      <c r="Q141" s="298"/>
      <c r="R141" s="298"/>
    </row>
    <row r="142" spans="1:18" ht="12.75">
      <c r="A142" s="61" t="s">
        <v>625</v>
      </c>
      <c r="B142" s="68">
        <v>623</v>
      </c>
      <c r="C142" s="67">
        <v>1360</v>
      </c>
      <c r="D142" s="58">
        <f t="shared" si="67"/>
        <v>0</v>
      </c>
      <c r="E142" s="58">
        <f t="shared" si="67"/>
        <v>0</v>
      </c>
      <c r="F142" s="58">
        <f t="shared" si="67"/>
        <v>0</v>
      </c>
      <c r="G142" s="58">
        <f t="shared" si="67"/>
        <v>0</v>
      </c>
      <c r="H142" s="58">
        <f t="shared" si="67"/>
        <v>0</v>
      </c>
      <c r="I142" s="58">
        <f t="shared" si="68"/>
        <v>0</v>
      </c>
      <c r="J142" s="298"/>
      <c r="K142" s="298"/>
      <c r="L142" s="298"/>
      <c r="M142" s="298"/>
      <c r="N142" s="58">
        <f t="shared" si="69"/>
        <v>0</v>
      </c>
      <c r="O142" s="298"/>
      <c r="P142" s="402"/>
      <c r="Q142" s="298"/>
      <c r="R142" s="298"/>
    </row>
    <row r="143" spans="1:18" ht="12.75">
      <c r="A143" s="61" t="s">
        <v>626</v>
      </c>
      <c r="B143" s="68">
        <v>623</v>
      </c>
      <c r="C143" s="67">
        <v>1300</v>
      </c>
      <c r="D143" s="58">
        <f t="shared" si="67"/>
        <v>0</v>
      </c>
      <c r="E143" s="58">
        <f t="shared" si="67"/>
        <v>0</v>
      </c>
      <c r="F143" s="58">
        <f t="shared" si="67"/>
        <v>0</v>
      </c>
      <c r="G143" s="58">
        <f t="shared" si="67"/>
        <v>0</v>
      </c>
      <c r="H143" s="58">
        <f t="shared" si="67"/>
        <v>0</v>
      </c>
      <c r="I143" s="58">
        <f t="shared" si="68"/>
        <v>0</v>
      </c>
      <c r="J143" s="298"/>
      <c r="K143" s="298"/>
      <c r="L143" s="298"/>
      <c r="M143" s="298"/>
      <c r="N143" s="58">
        <f t="shared" si="69"/>
        <v>0</v>
      </c>
      <c r="O143" s="298"/>
      <c r="P143" s="424"/>
      <c r="Q143" s="298"/>
      <c r="R143" s="298"/>
    </row>
    <row r="144" spans="1:18" ht="12.75">
      <c r="A144" s="61" t="s">
        <v>781</v>
      </c>
      <c r="B144" s="68">
        <v>623</v>
      </c>
      <c r="C144" s="67">
        <v>1700</v>
      </c>
      <c r="D144" s="58">
        <f t="shared" si="67"/>
        <v>1388</v>
      </c>
      <c r="E144" s="58">
        <f t="shared" si="67"/>
        <v>0</v>
      </c>
      <c r="F144" s="58">
        <f t="shared" si="67"/>
        <v>1388</v>
      </c>
      <c r="G144" s="58">
        <f t="shared" si="67"/>
        <v>0</v>
      </c>
      <c r="H144" s="58">
        <f t="shared" si="67"/>
        <v>0</v>
      </c>
      <c r="I144" s="58">
        <f t="shared" si="68"/>
        <v>0</v>
      </c>
      <c r="J144" s="298"/>
      <c r="K144" s="298"/>
      <c r="L144" s="298"/>
      <c r="M144" s="298"/>
      <c r="N144" s="58">
        <f t="shared" si="69"/>
        <v>1388</v>
      </c>
      <c r="O144" s="298"/>
      <c r="P144" s="402">
        <v>1388</v>
      </c>
      <c r="Q144" s="298"/>
      <c r="R144" s="298"/>
    </row>
    <row r="145" spans="1:18" ht="12.75">
      <c r="A145" s="61" t="s">
        <v>627</v>
      </c>
      <c r="B145" s="68">
        <v>623</v>
      </c>
      <c r="C145" s="67">
        <v>1300</v>
      </c>
      <c r="D145" s="58">
        <f t="shared" si="67"/>
        <v>0</v>
      </c>
      <c r="E145" s="58">
        <f t="shared" si="67"/>
        <v>0</v>
      </c>
      <c r="F145" s="58">
        <f t="shared" si="67"/>
        <v>0</v>
      </c>
      <c r="G145" s="58">
        <f t="shared" si="67"/>
        <v>0</v>
      </c>
      <c r="H145" s="58">
        <f t="shared" si="67"/>
        <v>0</v>
      </c>
      <c r="I145" s="58">
        <f t="shared" si="68"/>
        <v>0</v>
      </c>
      <c r="J145" s="298"/>
      <c r="K145" s="298"/>
      <c r="L145" s="298"/>
      <c r="M145" s="298"/>
      <c r="N145" s="58">
        <f t="shared" si="69"/>
        <v>0</v>
      </c>
      <c r="O145" s="298"/>
      <c r="P145" s="402"/>
      <c r="Q145" s="298"/>
      <c r="R145" s="298"/>
    </row>
    <row r="146" spans="1:18" ht="12.75">
      <c r="A146" s="61" t="s">
        <v>628</v>
      </c>
      <c r="B146" s="68">
        <v>623</v>
      </c>
      <c r="C146" s="67">
        <v>1300</v>
      </c>
      <c r="D146" s="58">
        <f t="shared" si="67"/>
        <v>0</v>
      </c>
      <c r="E146" s="58">
        <f t="shared" si="67"/>
        <v>0</v>
      </c>
      <c r="F146" s="58">
        <f t="shared" si="67"/>
        <v>0</v>
      </c>
      <c r="G146" s="58">
        <f t="shared" si="67"/>
        <v>0</v>
      </c>
      <c r="H146" s="58">
        <f t="shared" si="67"/>
        <v>0</v>
      </c>
      <c r="I146" s="58">
        <f t="shared" si="68"/>
        <v>0</v>
      </c>
      <c r="J146" s="298"/>
      <c r="K146" s="298"/>
      <c r="L146" s="298"/>
      <c r="M146" s="298"/>
      <c r="N146" s="58">
        <f t="shared" si="69"/>
        <v>0</v>
      </c>
      <c r="O146" s="298"/>
      <c r="P146" s="402"/>
      <c r="Q146" s="298"/>
      <c r="R146" s="298"/>
    </row>
    <row r="147" spans="1:18" ht="13.5" customHeight="1">
      <c r="A147" s="61" t="s">
        <v>629</v>
      </c>
      <c r="B147" s="62">
        <v>619</v>
      </c>
      <c r="C147" s="67">
        <v>3206</v>
      </c>
      <c r="D147" s="58">
        <f>SUM(I147+N147)</f>
        <v>3206</v>
      </c>
      <c r="E147" s="58">
        <f>SUM(J147+O147)</f>
        <v>0</v>
      </c>
      <c r="F147" s="58">
        <f>SUM(K147+P147)</f>
        <v>3206</v>
      </c>
      <c r="G147" s="58">
        <f>SUM(L147+Q147)</f>
        <v>0</v>
      </c>
      <c r="H147" s="58">
        <f>SUM(M147+R147)</f>
        <v>0</v>
      </c>
      <c r="I147" s="58">
        <f>SUM(J147:M147)</f>
        <v>0</v>
      </c>
      <c r="J147" s="298"/>
      <c r="K147" s="298"/>
      <c r="L147" s="298"/>
      <c r="M147" s="298"/>
      <c r="N147" s="58">
        <f>SUM(O147:R147)</f>
        <v>3206</v>
      </c>
      <c r="O147" s="298"/>
      <c r="P147" s="402">
        <v>3206</v>
      </c>
      <c r="Q147" s="298"/>
      <c r="R147" s="298"/>
    </row>
    <row r="148" spans="1:18" ht="12.75">
      <c r="A148" s="59">
        <v>5206</v>
      </c>
      <c r="B148" s="60"/>
      <c r="C148" s="293">
        <f>C149+C150+C153+C152+C151+C154+C155</f>
        <v>1815076</v>
      </c>
      <c r="D148" s="294">
        <f>D149+D150+D153+D152+D151+D154+D155</f>
        <v>1001934</v>
      </c>
      <c r="E148" s="294">
        <f aca="true" t="shared" si="70" ref="E148:R148">E149+E150+E153+E152+E151+E154+E155</f>
        <v>0</v>
      </c>
      <c r="F148" s="294">
        <f t="shared" si="70"/>
        <v>3573</v>
      </c>
      <c r="G148" s="294">
        <f t="shared" si="70"/>
        <v>0</v>
      </c>
      <c r="H148" s="294">
        <f t="shared" si="70"/>
        <v>998361</v>
      </c>
      <c r="I148" s="294">
        <f t="shared" si="70"/>
        <v>0</v>
      </c>
      <c r="J148" s="294">
        <f t="shared" si="70"/>
        <v>0</v>
      </c>
      <c r="K148" s="294">
        <f t="shared" si="70"/>
        <v>0</v>
      </c>
      <c r="L148" s="294">
        <f t="shared" si="70"/>
        <v>0</v>
      </c>
      <c r="M148" s="294">
        <f t="shared" si="70"/>
        <v>0</v>
      </c>
      <c r="N148" s="294">
        <f t="shared" si="70"/>
        <v>1001934</v>
      </c>
      <c r="O148" s="294">
        <f t="shared" si="70"/>
        <v>0</v>
      </c>
      <c r="P148" s="294">
        <f t="shared" si="70"/>
        <v>3573</v>
      </c>
      <c r="Q148" s="294">
        <f t="shared" si="70"/>
        <v>0</v>
      </c>
      <c r="R148" s="294">
        <f t="shared" si="70"/>
        <v>998361</v>
      </c>
    </row>
    <row r="149" spans="1:19" ht="25.5">
      <c r="A149" s="381" t="s">
        <v>0</v>
      </c>
      <c r="B149" s="382">
        <v>627</v>
      </c>
      <c r="C149" s="67">
        <v>208016</v>
      </c>
      <c r="D149" s="58">
        <f aca="true" t="shared" si="71" ref="D149:H155">SUM(I149+N149)</f>
        <v>0</v>
      </c>
      <c r="E149" s="58">
        <f t="shared" si="71"/>
        <v>0</v>
      </c>
      <c r="F149" s="58">
        <f t="shared" si="71"/>
        <v>0</v>
      </c>
      <c r="G149" s="58">
        <f t="shared" si="71"/>
        <v>0</v>
      </c>
      <c r="H149" s="58">
        <f t="shared" si="71"/>
        <v>0</v>
      </c>
      <c r="I149" s="58">
        <f aca="true" t="shared" si="72" ref="I149:I155">SUM(J149:M149)</f>
        <v>0</v>
      </c>
      <c r="J149" s="298"/>
      <c r="K149" s="298"/>
      <c r="L149" s="298"/>
      <c r="M149" s="298"/>
      <c r="N149" s="58">
        <f aca="true" t="shared" si="73" ref="N149:N155">SUM(O149:R149)</f>
        <v>0</v>
      </c>
      <c r="O149" s="298"/>
      <c r="P149" s="396"/>
      <c r="Q149" s="401"/>
      <c r="R149" s="402"/>
      <c r="S149" s="343"/>
    </row>
    <row r="150" spans="1:18" ht="12.75">
      <c r="A150" s="403" t="s">
        <v>630</v>
      </c>
      <c r="B150" s="404">
        <v>619</v>
      </c>
      <c r="C150" s="405">
        <v>47178</v>
      </c>
      <c r="D150" s="393">
        <f t="shared" si="71"/>
        <v>0</v>
      </c>
      <c r="E150" s="393">
        <f t="shared" si="71"/>
        <v>0</v>
      </c>
      <c r="F150" s="393">
        <f t="shared" si="71"/>
        <v>0</v>
      </c>
      <c r="G150" s="393">
        <f t="shared" si="71"/>
        <v>0</v>
      </c>
      <c r="H150" s="393">
        <f t="shared" si="71"/>
        <v>0</v>
      </c>
      <c r="I150" s="393">
        <f t="shared" si="72"/>
        <v>0</v>
      </c>
      <c r="J150" s="298"/>
      <c r="K150" s="298"/>
      <c r="L150" s="298"/>
      <c r="M150" s="298"/>
      <c r="N150" s="393">
        <f t="shared" si="73"/>
        <v>0</v>
      </c>
      <c r="O150" s="298"/>
      <c r="P150" s="396"/>
      <c r="Q150" s="401"/>
      <c r="R150" s="402"/>
    </row>
    <row r="151" spans="1:18" ht="29.25" customHeight="1">
      <c r="A151" s="381" t="s">
        <v>631</v>
      </c>
      <c r="B151" s="382">
        <v>606</v>
      </c>
      <c r="C151" s="340">
        <v>3994</v>
      </c>
      <c r="D151" s="58">
        <f t="shared" si="71"/>
        <v>0</v>
      </c>
      <c r="E151" s="58">
        <f t="shared" si="71"/>
        <v>0</v>
      </c>
      <c r="F151" s="58">
        <f t="shared" si="71"/>
        <v>0</v>
      </c>
      <c r="G151" s="58">
        <f t="shared" si="71"/>
        <v>0</v>
      </c>
      <c r="H151" s="58">
        <f t="shared" si="71"/>
        <v>0</v>
      </c>
      <c r="I151" s="58">
        <f>SUM(J151:M151)</f>
        <v>0</v>
      </c>
      <c r="J151" s="298"/>
      <c r="K151" s="298"/>
      <c r="L151" s="298"/>
      <c r="M151" s="298"/>
      <c r="N151" s="58">
        <f>SUM(O151:R151)</f>
        <v>0</v>
      </c>
      <c r="O151" s="298"/>
      <c r="P151" s="396"/>
      <c r="Q151" s="401"/>
      <c r="R151" s="402"/>
    </row>
    <row r="152" spans="1:18" ht="16.5" customHeight="1">
      <c r="A152" s="381" t="s">
        <v>632</v>
      </c>
      <c r="B152" s="382">
        <v>603</v>
      </c>
      <c r="C152" s="340">
        <v>30000</v>
      </c>
      <c r="D152" s="58">
        <f t="shared" si="71"/>
        <v>0</v>
      </c>
      <c r="E152" s="58">
        <f t="shared" si="71"/>
        <v>0</v>
      </c>
      <c r="F152" s="58">
        <f t="shared" si="71"/>
        <v>0</v>
      </c>
      <c r="G152" s="58">
        <f t="shared" si="71"/>
        <v>0</v>
      </c>
      <c r="H152" s="58">
        <f t="shared" si="71"/>
        <v>0</v>
      </c>
      <c r="I152" s="58">
        <f>SUM(J152:M152)</f>
        <v>0</v>
      </c>
      <c r="J152" s="298"/>
      <c r="K152" s="298"/>
      <c r="L152" s="298"/>
      <c r="M152" s="298"/>
      <c r="N152" s="58">
        <f t="shared" si="73"/>
        <v>0</v>
      </c>
      <c r="O152" s="298"/>
      <c r="P152" s="396"/>
      <c r="Q152" s="401"/>
      <c r="R152" s="402"/>
    </row>
    <row r="153" spans="1:18" ht="25.5">
      <c r="A153" s="381" t="s">
        <v>633</v>
      </c>
      <c r="B153" s="382">
        <v>604</v>
      </c>
      <c r="C153" s="340">
        <v>3573</v>
      </c>
      <c r="D153" s="58">
        <f t="shared" si="71"/>
        <v>3573</v>
      </c>
      <c r="E153" s="58">
        <f t="shared" si="71"/>
        <v>0</v>
      </c>
      <c r="F153" s="58">
        <f t="shared" si="71"/>
        <v>3573</v>
      </c>
      <c r="G153" s="58">
        <f t="shared" si="71"/>
        <v>0</v>
      </c>
      <c r="H153" s="58">
        <f t="shared" si="71"/>
        <v>0</v>
      </c>
      <c r="I153" s="58">
        <f t="shared" si="72"/>
        <v>0</v>
      </c>
      <c r="J153" s="298"/>
      <c r="K153" s="298"/>
      <c r="L153" s="298"/>
      <c r="M153" s="298"/>
      <c r="N153" s="58">
        <f t="shared" si="73"/>
        <v>3573</v>
      </c>
      <c r="O153" s="298"/>
      <c r="P153" s="396">
        <v>3573</v>
      </c>
      <c r="Q153" s="401"/>
      <c r="R153" s="402"/>
    </row>
    <row r="154" spans="1:18" ht="28.5" customHeight="1">
      <c r="A154" s="381" t="s">
        <v>782</v>
      </c>
      <c r="B154" s="382">
        <v>603</v>
      </c>
      <c r="C154" s="67">
        <v>1417315</v>
      </c>
      <c r="D154" s="58">
        <f t="shared" si="71"/>
        <v>998361</v>
      </c>
      <c r="E154" s="58">
        <f t="shared" si="71"/>
        <v>0</v>
      </c>
      <c r="F154" s="58">
        <f t="shared" si="71"/>
        <v>0</v>
      </c>
      <c r="G154" s="58">
        <f t="shared" si="71"/>
        <v>0</v>
      </c>
      <c r="H154" s="58">
        <f t="shared" si="71"/>
        <v>998361</v>
      </c>
      <c r="I154" s="58">
        <f t="shared" si="72"/>
        <v>0</v>
      </c>
      <c r="J154" s="298"/>
      <c r="K154" s="298"/>
      <c r="L154" s="298"/>
      <c r="M154" s="298"/>
      <c r="N154" s="58">
        <f t="shared" si="73"/>
        <v>998361</v>
      </c>
      <c r="O154" s="298"/>
      <c r="P154" s="396"/>
      <c r="Q154" s="401"/>
      <c r="R154" s="401">
        <v>998361</v>
      </c>
    </row>
    <row r="155" spans="1:18" ht="39" customHeight="1">
      <c r="A155" s="425" t="s">
        <v>783</v>
      </c>
      <c r="B155" s="426">
        <v>624</v>
      </c>
      <c r="C155" s="427">
        <v>105000</v>
      </c>
      <c r="D155" s="428">
        <f t="shared" si="71"/>
        <v>0</v>
      </c>
      <c r="E155" s="428">
        <f t="shared" si="71"/>
        <v>0</v>
      </c>
      <c r="F155" s="428">
        <f t="shared" si="71"/>
        <v>0</v>
      </c>
      <c r="G155" s="428">
        <f t="shared" si="71"/>
        <v>0</v>
      </c>
      <c r="H155" s="428">
        <f t="shared" si="71"/>
        <v>0</v>
      </c>
      <c r="I155" s="428">
        <f t="shared" si="72"/>
        <v>0</v>
      </c>
      <c r="J155" s="298"/>
      <c r="K155" s="298"/>
      <c r="L155" s="298"/>
      <c r="M155" s="298"/>
      <c r="N155" s="428">
        <f t="shared" si="73"/>
        <v>0</v>
      </c>
      <c r="O155" s="298"/>
      <c r="P155" s="396"/>
      <c r="Q155" s="401"/>
      <c r="R155" s="402"/>
    </row>
    <row r="156" spans="1:18" ht="25.5">
      <c r="A156" s="56" t="s">
        <v>320</v>
      </c>
      <c r="B156" s="57"/>
      <c r="C156" s="293">
        <f>C157+C160+C163+C167+C172+C175</f>
        <v>107800</v>
      </c>
      <c r="D156" s="294">
        <f aca="true" t="shared" si="74" ref="D156:R156">D157+D160+D163+D167+D172+D175</f>
        <v>63117</v>
      </c>
      <c r="E156" s="294">
        <f t="shared" si="74"/>
        <v>0</v>
      </c>
      <c r="F156" s="294">
        <f t="shared" si="74"/>
        <v>63117</v>
      </c>
      <c r="G156" s="294">
        <f t="shared" si="74"/>
        <v>0</v>
      </c>
      <c r="H156" s="294">
        <f t="shared" si="74"/>
        <v>0</v>
      </c>
      <c r="I156" s="294">
        <f t="shared" si="74"/>
        <v>4657</v>
      </c>
      <c r="J156" s="294">
        <f t="shared" si="74"/>
        <v>0</v>
      </c>
      <c r="K156" s="294">
        <f t="shared" si="74"/>
        <v>4657</v>
      </c>
      <c r="L156" s="294">
        <f t="shared" si="74"/>
        <v>0</v>
      </c>
      <c r="M156" s="294">
        <f t="shared" si="74"/>
        <v>0</v>
      </c>
      <c r="N156" s="294">
        <f t="shared" si="74"/>
        <v>58460</v>
      </c>
      <c r="O156" s="294">
        <f t="shared" si="74"/>
        <v>0</v>
      </c>
      <c r="P156" s="294">
        <f t="shared" si="74"/>
        <v>58460</v>
      </c>
      <c r="Q156" s="294">
        <f t="shared" si="74"/>
        <v>0</v>
      </c>
      <c r="R156" s="294">
        <f t="shared" si="74"/>
        <v>0</v>
      </c>
    </row>
    <row r="157" spans="1:18" ht="12.75">
      <c r="A157" s="59">
        <v>5201</v>
      </c>
      <c r="B157" s="57"/>
      <c r="C157" s="293">
        <f>C158+C159</f>
        <v>3100</v>
      </c>
      <c r="D157" s="294">
        <f aca="true" t="shared" si="75" ref="D157:R157">D158+D159</f>
        <v>0</v>
      </c>
      <c r="E157" s="294">
        <f t="shared" si="75"/>
        <v>0</v>
      </c>
      <c r="F157" s="294">
        <f t="shared" si="75"/>
        <v>0</v>
      </c>
      <c r="G157" s="294">
        <f t="shared" si="75"/>
        <v>0</v>
      </c>
      <c r="H157" s="294">
        <f t="shared" si="75"/>
        <v>0</v>
      </c>
      <c r="I157" s="294">
        <f t="shared" si="75"/>
        <v>0</v>
      </c>
      <c r="J157" s="294">
        <f t="shared" si="75"/>
        <v>0</v>
      </c>
      <c r="K157" s="294">
        <f t="shared" si="75"/>
        <v>0</v>
      </c>
      <c r="L157" s="294">
        <f t="shared" si="75"/>
        <v>0</v>
      </c>
      <c r="M157" s="294">
        <f t="shared" si="75"/>
        <v>0</v>
      </c>
      <c r="N157" s="294">
        <f t="shared" si="75"/>
        <v>0</v>
      </c>
      <c r="O157" s="294">
        <f t="shared" si="75"/>
        <v>0</v>
      </c>
      <c r="P157" s="294">
        <f t="shared" si="75"/>
        <v>0</v>
      </c>
      <c r="Q157" s="294">
        <f t="shared" si="75"/>
        <v>0</v>
      </c>
      <c r="R157" s="294">
        <f t="shared" si="75"/>
        <v>0</v>
      </c>
    </row>
    <row r="158" spans="1:18" ht="12.75">
      <c r="A158" s="61" t="s">
        <v>634</v>
      </c>
      <c r="B158" s="62">
        <v>739</v>
      </c>
      <c r="C158" s="295">
        <v>1800</v>
      </c>
      <c r="D158" s="58">
        <f aca="true" t="shared" si="76" ref="D158:H159">SUM(I158+N158)</f>
        <v>0</v>
      </c>
      <c r="E158" s="58">
        <f t="shared" si="76"/>
        <v>0</v>
      </c>
      <c r="F158" s="58">
        <f t="shared" si="76"/>
        <v>0</v>
      </c>
      <c r="G158" s="58">
        <f t="shared" si="76"/>
        <v>0</v>
      </c>
      <c r="H158" s="58">
        <f t="shared" si="76"/>
        <v>0</v>
      </c>
      <c r="I158" s="58">
        <f>SUM(J158:M158)</f>
        <v>0</v>
      </c>
      <c r="J158" s="298"/>
      <c r="K158" s="298"/>
      <c r="L158" s="298"/>
      <c r="M158" s="298"/>
      <c r="N158" s="58">
        <f>SUM(O158:R158)</f>
        <v>0</v>
      </c>
      <c r="O158" s="298"/>
      <c r="P158" s="298"/>
      <c r="Q158" s="295"/>
      <c r="R158" s="298"/>
    </row>
    <row r="159" spans="1:18" ht="12.75">
      <c r="A159" s="61" t="s">
        <v>635</v>
      </c>
      <c r="B159" s="62">
        <v>739</v>
      </c>
      <c r="C159" s="295">
        <v>1300</v>
      </c>
      <c r="D159" s="58">
        <f t="shared" si="76"/>
        <v>0</v>
      </c>
      <c r="E159" s="58">
        <f t="shared" si="76"/>
        <v>0</v>
      </c>
      <c r="F159" s="58">
        <f t="shared" si="76"/>
        <v>0</v>
      </c>
      <c r="G159" s="58">
        <f t="shared" si="76"/>
        <v>0</v>
      </c>
      <c r="H159" s="58">
        <f t="shared" si="76"/>
        <v>0</v>
      </c>
      <c r="I159" s="58">
        <f>SUM(J159:M159)</f>
        <v>0</v>
      </c>
      <c r="J159" s="298"/>
      <c r="K159" s="298"/>
      <c r="L159" s="298"/>
      <c r="M159" s="298"/>
      <c r="N159" s="58">
        <f>SUM(O159:R159)</f>
        <v>0</v>
      </c>
      <c r="O159" s="298"/>
      <c r="P159" s="298"/>
      <c r="Q159" s="295"/>
      <c r="R159" s="298"/>
    </row>
    <row r="160" spans="1:18" ht="12.75" hidden="1">
      <c r="A160" s="59">
        <v>5202</v>
      </c>
      <c r="B160" s="57"/>
      <c r="C160" s="293">
        <f>C161+C162</f>
        <v>0</v>
      </c>
      <c r="D160" s="294">
        <f>D161+D162</f>
        <v>0</v>
      </c>
      <c r="E160" s="294">
        <f aca="true" t="shared" si="77" ref="E160:R160">E161+E162</f>
        <v>0</v>
      </c>
      <c r="F160" s="294">
        <f t="shared" si="77"/>
        <v>0</v>
      </c>
      <c r="G160" s="294">
        <f t="shared" si="77"/>
        <v>0</v>
      </c>
      <c r="H160" s="294">
        <f t="shared" si="77"/>
        <v>0</v>
      </c>
      <c r="I160" s="294">
        <f t="shared" si="77"/>
        <v>0</v>
      </c>
      <c r="J160" s="294">
        <f t="shared" si="77"/>
        <v>0</v>
      </c>
      <c r="K160" s="294">
        <f t="shared" si="77"/>
        <v>0</v>
      </c>
      <c r="L160" s="294">
        <f t="shared" si="77"/>
        <v>0</v>
      </c>
      <c r="M160" s="294">
        <f t="shared" si="77"/>
        <v>0</v>
      </c>
      <c r="N160" s="294">
        <f t="shared" si="77"/>
        <v>0</v>
      </c>
      <c r="O160" s="294">
        <f t="shared" si="77"/>
        <v>0</v>
      </c>
      <c r="P160" s="294">
        <f t="shared" si="77"/>
        <v>0</v>
      </c>
      <c r="Q160" s="294">
        <f t="shared" si="77"/>
        <v>0</v>
      </c>
      <c r="R160" s="294">
        <f t="shared" si="77"/>
        <v>0</v>
      </c>
    </row>
    <row r="161" spans="1:19" ht="12.75" hidden="1">
      <c r="A161" s="61"/>
      <c r="B161" s="62"/>
      <c r="C161" s="295"/>
      <c r="D161" s="58">
        <f aca="true" t="shared" si="78" ref="D161:H162">SUM(I161+N161)</f>
        <v>0</v>
      </c>
      <c r="E161" s="58">
        <f t="shared" si="78"/>
        <v>0</v>
      </c>
      <c r="F161" s="58">
        <f t="shared" si="78"/>
        <v>0</v>
      </c>
      <c r="G161" s="58">
        <f t="shared" si="78"/>
        <v>0</v>
      </c>
      <c r="H161" s="58">
        <f t="shared" si="78"/>
        <v>0</v>
      </c>
      <c r="I161" s="58">
        <f>SUM(J161:M161)</f>
        <v>0</v>
      </c>
      <c r="J161" s="298"/>
      <c r="K161" s="298"/>
      <c r="L161" s="298"/>
      <c r="M161" s="298"/>
      <c r="N161" s="58">
        <f>SUM(O161:R161)</f>
        <v>0</v>
      </c>
      <c r="O161" s="298"/>
      <c r="P161" s="298"/>
      <c r="Q161" s="298"/>
      <c r="R161" s="298"/>
      <c r="S161" s="343"/>
    </row>
    <row r="162" spans="1:19" ht="12.75" hidden="1">
      <c r="A162" s="61"/>
      <c r="B162" s="62"/>
      <c r="C162" s="295"/>
      <c r="D162" s="58">
        <f t="shared" si="78"/>
        <v>0</v>
      </c>
      <c r="E162" s="58">
        <f t="shared" si="78"/>
        <v>0</v>
      </c>
      <c r="F162" s="58">
        <f t="shared" si="78"/>
        <v>0</v>
      </c>
      <c r="G162" s="58">
        <f t="shared" si="78"/>
        <v>0</v>
      </c>
      <c r="H162" s="58">
        <f t="shared" si="78"/>
        <v>0</v>
      </c>
      <c r="I162" s="58">
        <f>SUM(J162:M162)</f>
        <v>0</v>
      </c>
      <c r="J162" s="298"/>
      <c r="K162" s="298"/>
      <c r="L162" s="298"/>
      <c r="M162" s="298"/>
      <c r="N162" s="58">
        <f>SUM(O162:R162)</f>
        <v>0</v>
      </c>
      <c r="O162" s="298"/>
      <c r="P162" s="298"/>
      <c r="Q162" s="298"/>
      <c r="R162" s="298"/>
      <c r="S162" s="343"/>
    </row>
    <row r="163" spans="1:18" ht="12.75">
      <c r="A163" s="59">
        <v>5203</v>
      </c>
      <c r="B163" s="57"/>
      <c r="C163" s="293">
        <f>C164+C165+C166</f>
        <v>55590</v>
      </c>
      <c r="D163" s="294">
        <f aca="true" t="shared" si="79" ref="D163:R163">D164+D165+D166</f>
        <v>55017</v>
      </c>
      <c r="E163" s="294">
        <f t="shared" si="79"/>
        <v>0</v>
      </c>
      <c r="F163" s="294">
        <f t="shared" si="79"/>
        <v>55017</v>
      </c>
      <c r="G163" s="294">
        <f t="shared" si="79"/>
        <v>0</v>
      </c>
      <c r="H163" s="294">
        <f t="shared" si="79"/>
        <v>0</v>
      </c>
      <c r="I163" s="294">
        <f t="shared" si="79"/>
        <v>4657</v>
      </c>
      <c r="J163" s="294">
        <f t="shared" si="79"/>
        <v>0</v>
      </c>
      <c r="K163" s="294">
        <f t="shared" si="79"/>
        <v>4657</v>
      </c>
      <c r="L163" s="294">
        <f t="shared" si="79"/>
        <v>0</v>
      </c>
      <c r="M163" s="294">
        <f t="shared" si="79"/>
        <v>0</v>
      </c>
      <c r="N163" s="294">
        <f t="shared" si="79"/>
        <v>50360</v>
      </c>
      <c r="O163" s="294">
        <f t="shared" si="79"/>
        <v>0</v>
      </c>
      <c r="P163" s="294">
        <f t="shared" si="79"/>
        <v>50360</v>
      </c>
      <c r="Q163" s="294">
        <f t="shared" si="79"/>
        <v>0</v>
      </c>
      <c r="R163" s="294">
        <f t="shared" si="79"/>
        <v>0</v>
      </c>
    </row>
    <row r="164" spans="1:18" ht="12.75">
      <c r="A164" s="61" t="s">
        <v>636</v>
      </c>
      <c r="B164" s="62">
        <v>745</v>
      </c>
      <c r="C164" s="295">
        <v>890</v>
      </c>
      <c r="D164" s="58">
        <f aca="true" t="shared" si="80" ref="D164:H165">SUM(I164+N164)</f>
        <v>890</v>
      </c>
      <c r="E164" s="58">
        <f t="shared" si="80"/>
        <v>0</v>
      </c>
      <c r="F164" s="58">
        <f t="shared" si="80"/>
        <v>890</v>
      </c>
      <c r="G164" s="58">
        <f t="shared" si="80"/>
        <v>0</v>
      </c>
      <c r="H164" s="58">
        <f t="shared" si="80"/>
        <v>0</v>
      </c>
      <c r="I164" s="58">
        <f>SUM(J164:M164)</f>
        <v>0</v>
      </c>
      <c r="J164" s="298"/>
      <c r="K164" s="298"/>
      <c r="L164" s="298"/>
      <c r="M164" s="298"/>
      <c r="N164" s="58">
        <f>SUM(O164:R164)</f>
        <v>890</v>
      </c>
      <c r="O164" s="298"/>
      <c r="P164" s="402">
        <v>890</v>
      </c>
      <c r="Q164" s="298"/>
      <c r="R164" s="298"/>
    </row>
    <row r="165" spans="1:18" ht="25.5">
      <c r="A165" s="61" t="s">
        <v>784</v>
      </c>
      <c r="B165" s="62">
        <v>738</v>
      </c>
      <c r="C165" s="295">
        <v>50000</v>
      </c>
      <c r="D165" s="58">
        <f t="shared" si="80"/>
        <v>49470</v>
      </c>
      <c r="E165" s="58">
        <f t="shared" si="80"/>
        <v>0</v>
      </c>
      <c r="F165" s="58">
        <f t="shared" si="80"/>
        <v>49470</v>
      </c>
      <c r="G165" s="58">
        <f t="shared" si="80"/>
        <v>0</v>
      </c>
      <c r="H165" s="58">
        <f t="shared" si="80"/>
        <v>0</v>
      </c>
      <c r="I165" s="58">
        <f>SUM(J165:M165)</f>
        <v>0</v>
      </c>
      <c r="J165" s="298"/>
      <c r="K165" s="298"/>
      <c r="L165" s="298"/>
      <c r="M165" s="298"/>
      <c r="N165" s="58">
        <f>SUM(O165:R165)</f>
        <v>49470</v>
      </c>
      <c r="O165" s="298"/>
      <c r="P165" s="402">
        <v>49470</v>
      </c>
      <c r="Q165" s="295"/>
      <c r="R165" s="298"/>
    </row>
    <row r="166" spans="1:18" ht="12.75">
      <c r="A166" s="61" t="s">
        <v>785</v>
      </c>
      <c r="B166" s="62">
        <v>739</v>
      </c>
      <c r="C166" s="295">
        <v>4700</v>
      </c>
      <c r="D166" s="58">
        <f>SUM(I166+N166)</f>
        <v>4657</v>
      </c>
      <c r="E166" s="58">
        <f>SUM(J166+O166)</f>
        <v>0</v>
      </c>
      <c r="F166" s="58">
        <f>SUM(K166+P166)</f>
        <v>4657</v>
      </c>
      <c r="G166" s="58">
        <f>SUM(L166+Q166)</f>
        <v>0</v>
      </c>
      <c r="H166" s="58">
        <f>SUM(M166+R166)</f>
        <v>0</v>
      </c>
      <c r="I166" s="58">
        <f>SUM(J166:M166)</f>
        <v>4657</v>
      </c>
      <c r="J166" s="298"/>
      <c r="K166" s="401">
        <v>4657</v>
      </c>
      <c r="L166" s="298"/>
      <c r="M166" s="298"/>
      <c r="N166" s="58">
        <f>SUM(O166:R166)</f>
        <v>0</v>
      </c>
      <c r="O166" s="298"/>
      <c r="P166" s="402"/>
      <c r="Q166" s="295"/>
      <c r="R166" s="298"/>
    </row>
    <row r="167" spans="1:18" ht="12.75">
      <c r="A167" s="59">
        <v>5205</v>
      </c>
      <c r="B167" s="60"/>
      <c r="C167" s="293">
        <f>C168+C169+C170+C171</f>
        <v>49110</v>
      </c>
      <c r="D167" s="294">
        <f aca="true" t="shared" si="81" ref="D167:R167">D168+D169+D170+D171</f>
        <v>8100</v>
      </c>
      <c r="E167" s="294">
        <f t="shared" si="81"/>
        <v>0</v>
      </c>
      <c r="F167" s="294">
        <f t="shared" si="81"/>
        <v>8100</v>
      </c>
      <c r="G167" s="294">
        <f t="shared" si="81"/>
        <v>0</v>
      </c>
      <c r="H167" s="294">
        <f t="shared" si="81"/>
        <v>0</v>
      </c>
      <c r="I167" s="294">
        <f t="shared" si="81"/>
        <v>0</v>
      </c>
      <c r="J167" s="294">
        <f t="shared" si="81"/>
        <v>0</v>
      </c>
      <c r="K167" s="294">
        <f t="shared" si="81"/>
        <v>0</v>
      </c>
      <c r="L167" s="294">
        <f t="shared" si="81"/>
        <v>0</v>
      </c>
      <c r="M167" s="294">
        <f t="shared" si="81"/>
        <v>0</v>
      </c>
      <c r="N167" s="294">
        <f t="shared" si="81"/>
        <v>8100</v>
      </c>
      <c r="O167" s="294">
        <f t="shared" si="81"/>
        <v>0</v>
      </c>
      <c r="P167" s="294">
        <f t="shared" si="81"/>
        <v>8100</v>
      </c>
      <c r="Q167" s="294">
        <f t="shared" si="81"/>
        <v>0</v>
      </c>
      <c r="R167" s="294">
        <f t="shared" si="81"/>
        <v>0</v>
      </c>
    </row>
    <row r="168" spans="1:18" ht="12.75">
      <c r="A168" s="61" t="s">
        <v>637</v>
      </c>
      <c r="B168" s="62">
        <v>714</v>
      </c>
      <c r="C168" s="295">
        <v>41010</v>
      </c>
      <c r="D168" s="58">
        <f aca="true" t="shared" si="82" ref="D168:H171">SUM(I168+N168)</f>
        <v>0</v>
      </c>
      <c r="E168" s="58">
        <f t="shared" si="82"/>
        <v>0</v>
      </c>
      <c r="F168" s="58">
        <f t="shared" si="82"/>
        <v>0</v>
      </c>
      <c r="G168" s="58">
        <f t="shared" si="82"/>
        <v>0</v>
      </c>
      <c r="H168" s="58">
        <f t="shared" si="82"/>
        <v>0</v>
      </c>
      <c r="I168" s="58">
        <f>SUM(J168:M168)</f>
        <v>0</v>
      </c>
      <c r="J168" s="65"/>
      <c r="K168" s="65"/>
      <c r="L168" s="65"/>
      <c r="M168" s="65"/>
      <c r="N168" s="58">
        <f>SUM(O168:R168)</f>
        <v>0</v>
      </c>
      <c r="O168" s="65"/>
      <c r="P168" s="66"/>
      <c r="Q168" s="66"/>
      <c r="R168" s="66"/>
    </row>
    <row r="169" spans="1:18" ht="12.75">
      <c r="A169" s="61" t="s">
        <v>786</v>
      </c>
      <c r="B169" s="62">
        <v>714</v>
      </c>
      <c r="C169" s="295">
        <v>8100</v>
      </c>
      <c r="D169" s="58">
        <f t="shared" si="82"/>
        <v>8100</v>
      </c>
      <c r="E169" s="58">
        <f t="shared" si="82"/>
        <v>0</v>
      </c>
      <c r="F169" s="58">
        <f t="shared" si="82"/>
        <v>8100</v>
      </c>
      <c r="G169" s="58">
        <f t="shared" si="82"/>
        <v>0</v>
      </c>
      <c r="H169" s="58">
        <f t="shared" si="82"/>
        <v>0</v>
      </c>
      <c r="I169" s="58">
        <f>SUM(J169:M169)</f>
        <v>0</v>
      </c>
      <c r="J169" s="65"/>
      <c r="K169" s="65"/>
      <c r="L169" s="65"/>
      <c r="M169" s="65"/>
      <c r="N169" s="58">
        <f>SUM(O169:R169)</f>
        <v>8100</v>
      </c>
      <c r="O169" s="65"/>
      <c r="P169" s="396">
        <v>8100</v>
      </c>
      <c r="Q169" s="297"/>
      <c r="R169" s="66"/>
    </row>
    <row r="170" spans="1:18" ht="12.75" hidden="1">
      <c r="A170" s="61"/>
      <c r="B170" s="62"/>
      <c r="C170" s="295"/>
      <c r="D170" s="58">
        <f t="shared" si="82"/>
        <v>0</v>
      </c>
      <c r="E170" s="58">
        <f t="shared" si="82"/>
        <v>0</v>
      </c>
      <c r="F170" s="58">
        <f t="shared" si="82"/>
        <v>0</v>
      </c>
      <c r="G170" s="58">
        <f t="shared" si="82"/>
        <v>0</v>
      </c>
      <c r="H170" s="58">
        <f t="shared" si="82"/>
        <v>0</v>
      </c>
      <c r="I170" s="58">
        <f>SUM(J170:M170)</f>
        <v>0</v>
      </c>
      <c r="J170" s="66"/>
      <c r="K170" s="66"/>
      <c r="L170" s="66"/>
      <c r="M170" s="66"/>
      <c r="N170" s="58">
        <f>SUM(O170:R170)</f>
        <v>0</v>
      </c>
      <c r="O170" s="65"/>
      <c r="P170" s="66"/>
      <c r="Q170" s="297"/>
      <c r="R170" s="66"/>
    </row>
    <row r="171" spans="1:18" ht="12.75" hidden="1">
      <c r="A171" s="61"/>
      <c r="B171" s="62"/>
      <c r="C171" s="295"/>
      <c r="D171" s="58">
        <f t="shared" si="82"/>
        <v>0</v>
      </c>
      <c r="E171" s="58">
        <f t="shared" si="82"/>
        <v>0</v>
      </c>
      <c r="F171" s="58">
        <f t="shared" si="82"/>
        <v>0</v>
      </c>
      <c r="G171" s="58">
        <f t="shared" si="82"/>
        <v>0</v>
      </c>
      <c r="H171" s="58">
        <f t="shared" si="82"/>
        <v>0</v>
      </c>
      <c r="I171" s="58">
        <f>SUM(J171:M171)</f>
        <v>0</v>
      </c>
      <c r="J171" s="66"/>
      <c r="K171" s="66"/>
      <c r="L171" s="66"/>
      <c r="M171" s="66"/>
      <c r="N171" s="58">
        <f>SUM(O171:R171)</f>
        <v>0</v>
      </c>
      <c r="O171" s="65"/>
      <c r="P171" s="66"/>
      <c r="Q171" s="297"/>
      <c r="R171" s="66"/>
    </row>
    <row r="172" spans="1:18" ht="12.75" hidden="1">
      <c r="A172" s="59">
        <v>5206</v>
      </c>
      <c r="B172" s="60"/>
      <c r="C172" s="293">
        <f>C173+C174</f>
        <v>0</v>
      </c>
      <c r="D172" s="294">
        <f aca="true" t="shared" si="83" ref="D172:R172">D173+D174</f>
        <v>0</v>
      </c>
      <c r="E172" s="294">
        <f t="shared" si="83"/>
        <v>0</v>
      </c>
      <c r="F172" s="294">
        <f t="shared" si="83"/>
        <v>0</v>
      </c>
      <c r="G172" s="294">
        <f t="shared" si="83"/>
        <v>0</v>
      </c>
      <c r="H172" s="294">
        <f t="shared" si="83"/>
        <v>0</v>
      </c>
      <c r="I172" s="294">
        <f t="shared" si="83"/>
        <v>0</v>
      </c>
      <c r="J172" s="294">
        <f t="shared" si="83"/>
        <v>0</v>
      </c>
      <c r="K172" s="294">
        <f t="shared" si="83"/>
        <v>0</v>
      </c>
      <c r="L172" s="294">
        <f t="shared" si="83"/>
        <v>0</v>
      </c>
      <c r="M172" s="294">
        <f t="shared" si="83"/>
        <v>0</v>
      </c>
      <c r="N172" s="294">
        <f t="shared" si="83"/>
        <v>0</v>
      </c>
      <c r="O172" s="294">
        <f t="shared" si="83"/>
        <v>0</v>
      </c>
      <c r="P172" s="294">
        <f t="shared" si="83"/>
        <v>0</v>
      </c>
      <c r="Q172" s="294">
        <f t="shared" si="83"/>
        <v>0</v>
      </c>
      <c r="R172" s="294">
        <f t="shared" si="83"/>
        <v>0</v>
      </c>
    </row>
    <row r="173" spans="1:18" ht="12.75" hidden="1">
      <c r="A173" s="61"/>
      <c r="B173" s="62"/>
      <c r="C173" s="295"/>
      <c r="D173" s="58">
        <f aca="true" t="shared" si="84" ref="D173:H174">SUM(I173+N173)</f>
        <v>0</v>
      </c>
      <c r="E173" s="58">
        <f t="shared" si="84"/>
        <v>0</v>
      </c>
      <c r="F173" s="58">
        <f t="shared" si="84"/>
        <v>0</v>
      </c>
      <c r="G173" s="58">
        <f t="shared" si="84"/>
        <v>0</v>
      </c>
      <c r="H173" s="58">
        <f t="shared" si="84"/>
        <v>0</v>
      </c>
      <c r="I173" s="58">
        <f>SUM(J173:M173)</f>
        <v>0</v>
      </c>
      <c r="J173" s="298"/>
      <c r="K173" s="298"/>
      <c r="L173" s="298"/>
      <c r="M173" s="298"/>
      <c r="N173" s="58">
        <f>SUM(O173:R173)</f>
        <v>0</v>
      </c>
      <c r="O173" s="295"/>
      <c r="P173" s="298"/>
      <c r="Q173" s="298"/>
      <c r="R173" s="298"/>
    </row>
    <row r="174" spans="1:18" ht="12.75" hidden="1">
      <c r="A174" s="61"/>
      <c r="B174" s="62"/>
      <c r="C174" s="295"/>
      <c r="D174" s="58">
        <f t="shared" si="84"/>
        <v>0</v>
      </c>
      <c r="E174" s="58">
        <f t="shared" si="84"/>
        <v>0</v>
      </c>
      <c r="F174" s="58">
        <f t="shared" si="84"/>
        <v>0</v>
      </c>
      <c r="G174" s="58">
        <f t="shared" si="84"/>
        <v>0</v>
      </c>
      <c r="H174" s="58">
        <f t="shared" si="84"/>
        <v>0</v>
      </c>
      <c r="I174" s="58">
        <f>SUM(J174:M174)</f>
        <v>0</v>
      </c>
      <c r="J174" s="298"/>
      <c r="K174" s="298"/>
      <c r="L174" s="298"/>
      <c r="M174" s="298"/>
      <c r="N174" s="58">
        <f>SUM(O174:R174)</f>
        <v>0</v>
      </c>
      <c r="O174" s="295"/>
      <c r="P174" s="298"/>
      <c r="Q174" s="298"/>
      <c r="R174" s="298"/>
    </row>
    <row r="175" spans="1:18" ht="12.75" hidden="1">
      <c r="A175" s="59">
        <v>5219</v>
      </c>
      <c r="B175" s="60"/>
      <c r="C175" s="293">
        <f>C176</f>
        <v>0</v>
      </c>
      <c r="D175" s="294">
        <f aca="true" t="shared" si="85" ref="D175:R175">D176</f>
        <v>0</v>
      </c>
      <c r="E175" s="294">
        <f t="shared" si="85"/>
        <v>0</v>
      </c>
      <c r="F175" s="294">
        <f t="shared" si="85"/>
        <v>0</v>
      </c>
      <c r="G175" s="294">
        <f t="shared" si="85"/>
        <v>0</v>
      </c>
      <c r="H175" s="294">
        <f t="shared" si="85"/>
        <v>0</v>
      </c>
      <c r="I175" s="294">
        <f t="shared" si="85"/>
        <v>0</v>
      </c>
      <c r="J175" s="294">
        <f t="shared" si="85"/>
        <v>0</v>
      </c>
      <c r="K175" s="294">
        <f t="shared" si="85"/>
        <v>0</v>
      </c>
      <c r="L175" s="294">
        <f t="shared" si="85"/>
        <v>0</v>
      </c>
      <c r="M175" s="294">
        <f t="shared" si="85"/>
        <v>0</v>
      </c>
      <c r="N175" s="294">
        <f t="shared" si="85"/>
        <v>0</v>
      </c>
      <c r="O175" s="294">
        <f t="shared" si="85"/>
        <v>0</v>
      </c>
      <c r="P175" s="294">
        <f t="shared" si="85"/>
        <v>0</v>
      </c>
      <c r="Q175" s="294">
        <f t="shared" si="85"/>
        <v>0</v>
      </c>
      <c r="R175" s="294">
        <f t="shared" si="85"/>
        <v>0</v>
      </c>
    </row>
    <row r="176" spans="1:18" ht="12.75" hidden="1">
      <c r="A176" s="381"/>
      <c r="B176" s="382"/>
      <c r="C176" s="401"/>
      <c r="D176" s="58">
        <f>SUM(I176+N176)</f>
        <v>0</v>
      </c>
      <c r="E176" s="58">
        <f>SUM(J176+O176)</f>
        <v>0</v>
      </c>
      <c r="F176" s="58">
        <f>SUM(K176+P176)</f>
        <v>0</v>
      </c>
      <c r="G176" s="58">
        <f>SUM(L176+Q176)</f>
        <v>0</v>
      </c>
      <c r="H176" s="58">
        <f>SUM(M176+R176)</f>
        <v>0</v>
      </c>
      <c r="I176" s="58">
        <f>SUM(J176:M176)</f>
        <v>0</v>
      </c>
      <c r="J176" s="298"/>
      <c r="K176" s="298"/>
      <c r="L176" s="298"/>
      <c r="M176" s="298"/>
      <c r="N176" s="58">
        <f>SUM(O176:R176)</f>
        <v>0</v>
      </c>
      <c r="O176" s="295"/>
      <c r="P176" s="298"/>
      <c r="Q176" s="298"/>
      <c r="R176" s="298"/>
    </row>
    <row r="177" spans="1:18" ht="12.75">
      <c r="A177" s="56" t="s">
        <v>321</v>
      </c>
      <c r="B177" s="60"/>
      <c r="C177" s="293">
        <f>C183+C185+C181+C178+C188+C192</f>
        <v>30808</v>
      </c>
      <c r="D177" s="294">
        <f aca="true" t="shared" si="86" ref="D177:R177">D183+D185+D181+D178+D188+D192</f>
        <v>30808</v>
      </c>
      <c r="E177" s="294">
        <f t="shared" si="86"/>
        <v>0</v>
      </c>
      <c r="F177" s="294">
        <f t="shared" si="86"/>
        <v>0</v>
      </c>
      <c r="G177" s="294">
        <f t="shared" si="86"/>
        <v>30808</v>
      </c>
      <c r="H177" s="294">
        <f t="shared" si="86"/>
        <v>0</v>
      </c>
      <c r="I177" s="294">
        <f t="shared" si="86"/>
        <v>0</v>
      </c>
      <c r="J177" s="294">
        <f t="shared" si="86"/>
        <v>0</v>
      </c>
      <c r="K177" s="294">
        <f t="shared" si="86"/>
        <v>0</v>
      </c>
      <c r="L177" s="294">
        <f t="shared" si="86"/>
        <v>0</v>
      </c>
      <c r="M177" s="294">
        <f t="shared" si="86"/>
        <v>0</v>
      </c>
      <c r="N177" s="294">
        <f t="shared" si="86"/>
        <v>30808</v>
      </c>
      <c r="O177" s="294">
        <f t="shared" si="86"/>
        <v>0</v>
      </c>
      <c r="P177" s="294">
        <f t="shared" si="86"/>
        <v>0</v>
      </c>
      <c r="Q177" s="294">
        <f t="shared" si="86"/>
        <v>30808</v>
      </c>
      <c r="R177" s="294">
        <f t="shared" si="86"/>
        <v>0</v>
      </c>
    </row>
    <row r="178" spans="1:18" ht="12.75" hidden="1">
      <c r="A178" s="59">
        <v>5201</v>
      </c>
      <c r="B178" s="60"/>
      <c r="C178" s="293">
        <f>C179+C180</f>
        <v>0</v>
      </c>
      <c r="D178" s="294">
        <f aca="true" t="shared" si="87" ref="D178:R178">D179+D180</f>
        <v>0</v>
      </c>
      <c r="E178" s="294">
        <f t="shared" si="87"/>
        <v>0</v>
      </c>
      <c r="F178" s="294">
        <f t="shared" si="87"/>
        <v>0</v>
      </c>
      <c r="G178" s="294">
        <f t="shared" si="87"/>
        <v>0</v>
      </c>
      <c r="H178" s="294">
        <f t="shared" si="87"/>
        <v>0</v>
      </c>
      <c r="I178" s="294">
        <f t="shared" si="87"/>
        <v>0</v>
      </c>
      <c r="J178" s="294">
        <f t="shared" si="87"/>
        <v>0</v>
      </c>
      <c r="K178" s="294">
        <f t="shared" si="87"/>
        <v>0</v>
      </c>
      <c r="L178" s="294">
        <f t="shared" si="87"/>
        <v>0</v>
      </c>
      <c r="M178" s="294">
        <f t="shared" si="87"/>
        <v>0</v>
      </c>
      <c r="N178" s="294">
        <f t="shared" si="87"/>
        <v>0</v>
      </c>
      <c r="O178" s="294">
        <f t="shared" si="87"/>
        <v>0</v>
      </c>
      <c r="P178" s="294">
        <f t="shared" si="87"/>
        <v>0</v>
      </c>
      <c r="Q178" s="294">
        <f t="shared" si="87"/>
        <v>0</v>
      </c>
      <c r="R178" s="294">
        <f t="shared" si="87"/>
        <v>0</v>
      </c>
    </row>
    <row r="179" spans="1:18" ht="12.75" hidden="1">
      <c r="A179" s="381"/>
      <c r="B179" s="382"/>
      <c r="C179" s="295"/>
      <c r="D179" s="58">
        <f aca="true" t="shared" si="88" ref="D179:H180">SUM(I179+N179)</f>
        <v>0</v>
      </c>
      <c r="E179" s="58">
        <f t="shared" si="88"/>
        <v>0</v>
      </c>
      <c r="F179" s="58">
        <f t="shared" si="88"/>
        <v>0</v>
      </c>
      <c r="G179" s="58">
        <f t="shared" si="88"/>
        <v>0</v>
      </c>
      <c r="H179" s="58">
        <f t="shared" si="88"/>
        <v>0</v>
      </c>
      <c r="I179" s="58">
        <f>SUM(J179:M179)</f>
        <v>0</v>
      </c>
      <c r="J179" s="298"/>
      <c r="K179" s="298"/>
      <c r="L179" s="298"/>
      <c r="M179" s="298"/>
      <c r="N179" s="58">
        <f>SUM(O179:R179)</f>
        <v>0</v>
      </c>
      <c r="O179" s="298"/>
      <c r="P179" s="298"/>
      <c r="Q179" s="295"/>
      <c r="R179" s="298"/>
    </row>
    <row r="180" spans="1:18" ht="12.75" hidden="1">
      <c r="A180" s="61"/>
      <c r="B180" s="62"/>
      <c r="C180" s="295"/>
      <c r="D180" s="58">
        <f t="shared" si="88"/>
        <v>0</v>
      </c>
      <c r="E180" s="58">
        <f t="shared" si="88"/>
        <v>0</v>
      </c>
      <c r="F180" s="58">
        <f t="shared" si="88"/>
        <v>0</v>
      </c>
      <c r="G180" s="58">
        <f t="shared" si="88"/>
        <v>0</v>
      </c>
      <c r="H180" s="58">
        <f t="shared" si="88"/>
        <v>0</v>
      </c>
      <c r="I180" s="58">
        <f>SUM(J180:M180)</f>
        <v>0</v>
      </c>
      <c r="J180" s="298"/>
      <c r="K180" s="298"/>
      <c r="L180" s="298"/>
      <c r="M180" s="298"/>
      <c r="N180" s="58">
        <f>SUM(O180:R180)</f>
        <v>0</v>
      </c>
      <c r="O180" s="298"/>
      <c r="P180" s="298"/>
      <c r="Q180" s="295"/>
      <c r="R180" s="298"/>
    </row>
    <row r="181" spans="1:18" ht="12.75" hidden="1">
      <c r="A181" s="59">
        <v>5202</v>
      </c>
      <c r="B181" s="60"/>
      <c r="C181" s="293">
        <f>C182</f>
        <v>0</v>
      </c>
      <c r="D181" s="294">
        <f aca="true" t="shared" si="89" ref="D181:R181">D182</f>
        <v>0</v>
      </c>
      <c r="E181" s="294">
        <f t="shared" si="89"/>
        <v>0</v>
      </c>
      <c r="F181" s="294">
        <f t="shared" si="89"/>
        <v>0</v>
      </c>
      <c r="G181" s="294">
        <f t="shared" si="89"/>
        <v>0</v>
      </c>
      <c r="H181" s="294">
        <f t="shared" si="89"/>
        <v>0</v>
      </c>
      <c r="I181" s="294">
        <f t="shared" si="89"/>
        <v>0</v>
      </c>
      <c r="J181" s="294">
        <f t="shared" si="89"/>
        <v>0</v>
      </c>
      <c r="K181" s="294">
        <f t="shared" si="89"/>
        <v>0</v>
      </c>
      <c r="L181" s="294">
        <f t="shared" si="89"/>
        <v>0</v>
      </c>
      <c r="M181" s="294">
        <f t="shared" si="89"/>
        <v>0</v>
      </c>
      <c r="N181" s="294">
        <f t="shared" si="89"/>
        <v>0</v>
      </c>
      <c r="O181" s="294">
        <f t="shared" si="89"/>
        <v>0</v>
      </c>
      <c r="P181" s="294">
        <f t="shared" si="89"/>
        <v>0</v>
      </c>
      <c r="Q181" s="294">
        <f t="shared" si="89"/>
        <v>0</v>
      </c>
      <c r="R181" s="294">
        <f t="shared" si="89"/>
        <v>0</v>
      </c>
    </row>
    <row r="182" spans="1:18" ht="12.75" hidden="1">
      <c r="A182" s="61"/>
      <c r="B182" s="62"/>
      <c r="C182" s="295"/>
      <c r="D182" s="58">
        <f>SUM(I182+N182)</f>
        <v>0</v>
      </c>
      <c r="E182" s="58">
        <f>SUM(J182+O182)</f>
        <v>0</v>
      </c>
      <c r="F182" s="58">
        <f>SUM(K182+P182)</f>
        <v>0</v>
      </c>
      <c r="G182" s="58">
        <f>SUM(L182+Q182)</f>
        <v>0</v>
      </c>
      <c r="H182" s="58">
        <f>SUM(M182+R182)</f>
        <v>0</v>
      </c>
      <c r="I182" s="58">
        <f>SUM(J182:M182)</f>
        <v>0</v>
      </c>
      <c r="J182" s="298"/>
      <c r="K182" s="298"/>
      <c r="L182" s="298"/>
      <c r="M182" s="298"/>
      <c r="N182" s="58">
        <f>SUM(O182:R182)</f>
        <v>0</v>
      </c>
      <c r="O182" s="298"/>
      <c r="P182" s="298"/>
      <c r="Q182" s="295"/>
      <c r="R182" s="298"/>
    </row>
    <row r="183" spans="1:18" ht="12.75" hidden="1">
      <c r="A183" s="59">
        <v>5203</v>
      </c>
      <c r="B183" s="57"/>
      <c r="C183" s="293">
        <f>C184</f>
        <v>0</v>
      </c>
      <c r="D183" s="294">
        <f>D184</f>
        <v>0</v>
      </c>
      <c r="E183" s="294">
        <f aca="true" t="shared" si="90" ref="E183:R183">E184</f>
        <v>0</v>
      </c>
      <c r="F183" s="294">
        <f t="shared" si="90"/>
        <v>0</v>
      </c>
      <c r="G183" s="294">
        <f t="shared" si="90"/>
        <v>0</v>
      </c>
      <c r="H183" s="294">
        <f t="shared" si="90"/>
        <v>0</v>
      </c>
      <c r="I183" s="294">
        <f t="shared" si="90"/>
        <v>0</v>
      </c>
      <c r="J183" s="294">
        <f t="shared" si="90"/>
        <v>0</v>
      </c>
      <c r="K183" s="294">
        <f t="shared" si="90"/>
        <v>0</v>
      </c>
      <c r="L183" s="294">
        <f t="shared" si="90"/>
        <v>0</v>
      </c>
      <c r="M183" s="294">
        <f t="shared" si="90"/>
        <v>0</v>
      </c>
      <c r="N183" s="294">
        <f t="shared" si="90"/>
        <v>0</v>
      </c>
      <c r="O183" s="294">
        <f t="shared" si="90"/>
        <v>0</v>
      </c>
      <c r="P183" s="294">
        <f t="shared" si="90"/>
        <v>0</v>
      </c>
      <c r="Q183" s="294">
        <f t="shared" si="90"/>
        <v>0</v>
      </c>
      <c r="R183" s="294">
        <f t="shared" si="90"/>
        <v>0</v>
      </c>
    </row>
    <row r="184" spans="1:18" ht="12.75" hidden="1">
      <c r="A184" s="381"/>
      <c r="B184" s="382"/>
      <c r="C184" s="295"/>
      <c r="D184" s="58">
        <f>SUM(I184+N184)</f>
        <v>0</v>
      </c>
      <c r="E184" s="58">
        <f>SUM(J184+O184)</f>
        <v>0</v>
      </c>
      <c r="F184" s="58">
        <f>SUM(K184+P184)</f>
        <v>0</v>
      </c>
      <c r="G184" s="58">
        <f>SUM(L184+Q184)</f>
        <v>0</v>
      </c>
      <c r="H184" s="58">
        <f>SUM(M184+R184)</f>
        <v>0</v>
      </c>
      <c r="I184" s="58">
        <f>SUM(J184:M184)</f>
        <v>0</v>
      </c>
      <c r="J184" s="298"/>
      <c r="K184" s="298"/>
      <c r="L184" s="298"/>
      <c r="M184" s="298"/>
      <c r="N184" s="58">
        <f>SUM(O184:R184)</f>
        <v>0</v>
      </c>
      <c r="O184" s="298"/>
      <c r="P184" s="298"/>
      <c r="Q184" s="295"/>
      <c r="R184" s="298"/>
    </row>
    <row r="185" spans="1:18" ht="12.75" hidden="1">
      <c r="A185" s="59">
        <v>5205</v>
      </c>
      <c r="B185" s="60"/>
      <c r="C185" s="293">
        <f>C186+C187</f>
        <v>0</v>
      </c>
      <c r="D185" s="294">
        <f aca="true" t="shared" si="91" ref="D185:R185">D186+D187</f>
        <v>0</v>
      </c>
      <c r="E185" s="294">
        <f t="shared" si="91"/>
        <v>0</v>
      </c>
      <c r="F185" s="294">
        <f t="shared" si="91"/>
        <v>0</v>
      </c>
      <c r="G185" s="294">
        <f t="shared" si="91"/>
        <v>0</v>
      </c>
      <c r="H185" s="294">
        <f t="shared" si="91"/>
        <v>0</v>
      </c>
      <c r="I185" s="294">
        <f t="shared" si="91"/>
        <v>0</v>
      </c>
      <c r="J185" s="294">
        <f t="shared" si="91"/>
        <v>0</v>
      </c>
      <c r="K185" s="294">
        <f t="shared" si="91"/>
        <v>0</v>
      </c>
      <c r="L185" s="294">
        <f t="shared" si="91"/>
        <v>0</v>
      </c>
      <c r="M185" s="294">
        <f t="shared" si="91"/>
        <v>0</v>
      </c>
      <c r="N185" s="294">
        <f t="shared" si="91"/>
        <v>0</v>
      </c>
      <c r="O185" s="294">
        <f t="shared" si="91"/>
        <v>0</v>
      </c>
      <c r="P185" s="294">
        <f t="shared" si="91"/>
        <v>0</v>
      </c>
      <c r="Q185" s="294">
        <f t="shared" si="91"/>
        <v>0</v>
      </c>
      <c r="R185" s="294">
        <f t="shared" si="91"/>
        <v>0</v>
      </c>
    </row>
    <row r="186" spans="1:18" ht="12.75" hidden="1">
      <c r="A186" s="61"/>
      <c r="B186" s="62"/>
      <c r="C186" s="295"/>
      <c r="D186" s="58">
        <f aca="true" t="shared" si="92" ref="D186:H187">SUM(I186+N186)</f>
        <v>0</v>
      </c>
      <c r="E186" s="58">
        <f t="shared" si="92"/>
        <v>0</v>
      </c>
      <c r="F186" s="58">
        <f t="shared" si="92"/>
        <v>0</v>
      </c>
      <c r="G186" s="58">
        <f t="shared" si="92"/>
        <v>0</v>
      </c>
      <c r="H186" s="58">
        <f t="shared" si="92"/>
        <v>0</v>
      </c>
      <c r="I186" s="58">
        <f>SUM(J186:M186)</f>
        <v>0</v>
      </c>
      <c r="J186" s="298"/>
      <c r="K186" s="298"/>
      <c r="L186" s="298"/>
      <c r="M186" s="298"/>
      <c r="N186" s="58">
        <f>SUM(O186:R186)</f>
        <v>0</v>
      </c>
      <c r="O186" s="298"/>
      <c r="P186" s="298"/>
      <c r="Q186" s="295"/>
      <c r="R186" s="298"/>
    </row>
    <row r="187" spans="1:18" ht="12.75" hidden="1">
      <c r="A187" s="61"/>
      <c r="B187" s="62"/>
      <c r="C187" s="295"/>
      <c r="D187" s="58">
        <f t="shared" si="92"/>
        <v>0</v>
      </c>
      <c r="E187" s="58">
        <f t="shared" si="92"/>
        <v>0</v>
      </c>
      <c r="F187" s="58">
        <f t="shared" si="92"/>
        <v>0</v>
      </c>
      <c r="G187" s="58">
        <f t="shared" si="92"/>
        <v>0</v>
      </c>
      <c r="H187" s="58">
        <f t="shared" si="92"/>
        <v>0</v>
      </c>
      <c r="I187" s="58">
        <f>SUM(J187:M187)</f>
        <v>0</v>
      </c>
      <c r="J187" s="298"/>
      <c r="K187" s="298"/>
      <c r="L187" s="298"/>
      <c r="M187" s="298"/>
      <c r="N187" s="58">
        <f>SUM(O187:R187)</f>
        <v>0</v>
      </c>
      <c r="O187" s="298"/>
      <c r="P187" s="298"/>
      <c r="Q187" s="295"/>
      <c r="R187" s="298"/>
    </row>
    <row r="188" spans="1:18" ht="12.75">
      <c r="A188" s="59">
        <v>5206</v>
      </c>
      <c r="B188" s="60"/>
      <c r="C188" s="293">
        <f>C189+C190+C191</f>
        <v>30808</v>
      </c>
      <c r="D188" s="294">
        <f aca="true" t="shared" si="93" ref="D188:R188">D189+D190+D191</f>
        <v>30808</v>
      </c>
      <c r="E188" s="294">
        <f t="shared" si="93"/>
        <v>0</v>
      </c>
      <c r="F188" s="294">
        <f t="shared" si="93"/>
        <v>0</v>
      </c>
      <c r="G188" s="294">
        <f t="shared" si="93"/>
        <v>30808</v>
      </c>
      <c r="H188" s="294">
        <f t="shared" si="93"/>
        <v>0</v>
      </c>
      <c r="I188" s="294">
        <f t="shared" si="93"/>
        <v>0</v>
      </c>
      <c r="J188" s="294">
        <f t="shared" si="93"/>
        <v>0</v>
      </c>
      <c r="K188" s="294">
        <f t="shared" si="93"/>
        <v>0</v>
      </c>
      <c r="L188" s="294">
        <f t="shared" si="93"/>
        <v>0</v>
      </c>
      <c r="M188" s="294">
        <f t="shared" si="93"/>
        <v>0</v>
      </c>
      <c r="N188" s="294">
        <f t="shared" si="93"/>
        <v>30808</v>
      </c>
      <c r="O188" s="294">
        <f t="shared" si="93"/>
        <v>0</v>
      </c>
      <c r="P188" s="294">
        <f t="shared" si="93"/>
        <v>0</v>
      </c>
      <c r="Q188" s="294">
        <f t="shared" si="93"/>
        <v>30808</v>
      </c>
      <c r="R188" s="294">
        <f t="shared" si="93"/>
        <v>0</v>
      </c>
    </row>
    <row r="189" spans="1:18" ht="40.5" customHeight="1">
      <c r="A189" s="429" t="s">
        <v>787</v>
      </c>
      <c r="B189" s="418">
        <v>827</v>
      </c>
      <c r="C189" s="430">
        <v>30808</v>
      </c>
      <c r="D189" s="420">
        <f aca="true" t="shared" si="94" ref="D189:H190">SUM(I189+N189)</f>
        <v>30808</v>
      </c>
      <c r="E189" s="420">
        <f t="shared" si="94"/>
        <v>0</v>
      </c>
      <c r="F189" s="420">
        <f t="shared" si="94"/>
        <v>0</v>
      </c>
      <c r="G189" s="420">
        <f t="shared" si="94"/>
        <v>30808</v>
      </c>
      <c r="H189" s="420">
        <f t="shared" si="94"/>
        <v>0</v>
      </c>
      <c r="I189" s="420">
        <f>SUM(J189:M189)</f>
        <v>0</v>
      </c>
      <c r="J189" s="298"/>
      <c r="K189" s="298"/>
      <c r="L189" s="298"/>
      <c r="M189" s="298"/>
      <c r="N189" s="420">
        <f>SUM(O189:R189)</f>
        <v>30808</v>
      </c>
      <c r="O189" s="298"/>
      <c r="P189" s="298"/>
      <c r="Q189" s="402">
        <v>30808</v>
      </c>
      <c r="R189" s="298"/>
    </row>
    <row r="190" spans="1:18" ht="12.75" hidden="1">
      <c r="A190" s="61"/>
      <c r="B190" s="62"/>
      <c r="C190" s="67"/>
      <c r="D190" s="58">
        <f t="shared" si="94"/>
        <v>0</v>
      </c>
      <c r="E190" s="58">
        <f t="shared" si="94"/>
        <v>0</v>
      </c>
      <c r="F190" s="58">
        <f t="shared" si="94"/>
        <v>0</v>
      </c>
      <c r="G190" s="58">
        <f t="shared" si="94"/>
        <v>0</v>
      </c>
      <c r="H190" s="58">
        <f t="shared" si="94"/>
        <v>0</v>
      </c>
      <c r="I190" s="58">
        <f>SUM(J190:M190)</f>
        <v>0</v>
      </c>
      <c r="J190" s="298"/>
      <c r="K190" s="298"/>
      <c r="L190" s="298"/>
      <c r="M190" s="298"/>
      <c r="N190" s="58">
        <f>SUM(O190:R190)</f>
        <v>0</v>
      </c>
      <c r="O190" s="298"/>
      <c r="P190" s="298"/>
      <c r="Q190" s="295"/>
      <c r="R190" s="298"/>
    </row>
    <row r="191" spans="1:18" ht="12.75" hidden="1">
      <c r="A191" s="61"/>
      <c r="B191" s="62"/>
      <c r="C191" s="295"/>
      <c r="D191" s="58">
        <f>SUM(I191+N191)</f>
        <v>0</v>
      </c>
      <c r="E191" s="58">
        <f>SUM(J191+O191)</f>
        <v>0</v>
      </c>
      <c r="F191" s="58">
        <f>SUM(K191+P191)</f>
        <v>0</v>
      </c>
      <c r="G191" s="58">
        <f>SUM(L191+Q191)</f>
        <v>0</v>
      </c>
      <c r="H191" s="58">
        <f>SUM(M191+R191)</f>
        <v>0</v>
      </c>
      <c r="I191" s="58">
        <f>SUM(J191:M191)</f>
        <v>0</v>
      </c>
      <c r="J191" s="298"/>
      <c r="K191" s="298"/>
      <c r="L191" s="298"/>
      <c r="M191" s="298"/>
      <c r="N191" s="58">
        <f>SUM(O191:R191)</f>
        <v>0</v>
      </c>
      <c r="O191" s="298"/>
      <c r="P191" s="298"/>
      <c r="Q191" s="295"/>
      <c r="R191" s="298"/>
    </row>
    <row r="192" spans="1:18" ht="12.75" hidden="1">
      <c r="A192" s="59">
        <v>5219</v>
      </c>
      <c r="B192" s="60"/>
      <c r="C192" s="293">
        <f>C193</f>
        <v>0</v>
      </c>
      <c r="D192" s="294">
        <f aca="true" t="shared" si="95" ref="D192:R192">D193</f>
        <v>0</v>
      </c>
      <c r="E192" s="294">
        <f t="shared" si="95"/>
        <v>0</v>
      </c>
      <c r="F192" s="294">
        <f t="shared" si="95"/>
        <v>0</v>
      </c>
      <c r="G192" s="294">
        <f t="shared" si="95"/>
        <v>0</v>
      </c>
      <c r="H192" s="294">
        <f t="shared" si="95"/>
        <v>0</v>
      </c>
      <c r="I192" s="294">
        <f t="shared" si="95"/>
        <v>0</v>
      </c>
      <c r="J192" s="294">
        <f t="shared" si="95"/>
        <v>0</v>
      </c>
      <c r="K192" s="294">
        <f t="shared" si="95"/>
        <v>0</v>
      </c>
      <c r="L192" s="294">
        <f t="shared" si="95"/>
        <v>0</v>
      </c>
      <c r="M192" s="294">
        <f t="shared" si="95"/>
        <v>0</v>
      </c>
      <c r="N192" s="294">
        <f t="shared" si="95"/>
        <v>0</v>
      </c>
      <c r="O192" s="294">
        <f t="shared" si="95"/>
        <v>0</v>
      </c>
      <c r="P192" s="294">
        <f t="shared" si="95"/>
        <v>0</v>
      </c>
      <c r="Q192" s="294">
        <f t="shared" si="95"/>
        <v>0</v>
      </c>
      <c r="R192" s="294">
        <f t="shared" si="95"/>
        <v>0</v>
      </c>
    </row>
    <row r="193" spans="1:18" ht="12.75" hidden="1">
      <c r="A193" s="381"/>
      <c r="B193" s="382"/>
      <c r="C193" s="401"/>
      <c r="D193" s="385">
        <f>SUM(I193+N193)</f>
        <v>0</v>
      </c>
      <c r="E193" s="385">
        <f>SUM(J193+O193)</f>
        <v>0</v>
      </c>
      <c r="F193" s="385">
        <f>SUM(K193+P193)</f>
        <v>0</v>
      </c>
      <c r="G193" s="385">
        <f>SUM(L193+Q193)</f>
        <v>0</v>
      </c>
      <c r="H193" s="385">
        <f>SUM(M193+R193)</f>
        <v>0</v>
      </c>
      <c r="I193" s="385">
        <f>SUM(J193:M193)</f>
        <v>0</v>
      </c>
      <c r="J193" s="298"/>
      <c r="K193" s="298"/>
      <c r="L193" s="298"/>
      <c r="M193" s="298"/>
      <c r="N193" s="385">
        <f>SUM(O193:R193)</f>
        <v>0</v>
      </c>
      <c r="O193" s="298"/>
      <c r="P193" s="298"/>
      <c r="Q193" s="295"/>
      <c r="R193" s="298"/>
    </row>
    <row r="194" spans="1:18" ht="12.75">
      <c r="A194" s="413" t="s">
        <v>325</v>
      </c>
      <c r="B194" s="414"/>
      <c r="C194" s="397">
        <f aca="true" t="shared" si="96" ref="C194:R194">C195+C201+C207+C210</f>
        <v>9464</v>
      </c>
      <c r="D194" s="397">
        <f t="shared" si="96"/>
        <v>6397</v>
      </c>
      <c r="E194" s="397">
        <f t="shared" si="96"/>
        <v>0</v>
      </c>
      <c r="F194" s="397">
        <f t="shared" si="96"/>
        <v>4123</v>
      </c>
      <c r="G194" s="397">
        <f t="shared" si="96"/>
        <v>2274</v>
      </c>
      <c r="H194" s="397">
        <f t="shared" si="96"/>
        <v>0</v>
      </c>
      <c r="I194" s="397">
        <f t="shared" si="96"/>
        <v>2503</v>
      </c>
      <c r="J194" s="397">
        <f t="shared" si="96"/>
        <v>0</v>
      </c>
      <c r="K194" s="397">
        <f t="shared" si="96"/>
        <v>2503</v>
      </c>
      <c r="L194" s="397">
        <f t="shared" si="96"/>
        <v>0</v>
      </c>
      <c r="M194" s="397">
        <f t="shared" si="96"/>
        <v>0</v>
      </c>
      <c r="N194" s="397">
        <f t="shared" si="96"/>
        <v>3894</v>
      </c>
      <c r="O194" s="397">
        <f t="shared" si="96"/>
        <v>0</v>
      </c>
      <c r="P194" s="397">
        <f t="shared" si="96"/>
        <v>1620</v>
      </c>
      <c r="Q194" s="397">
        <f t="shared" si="96"/>
        <v>2274</v>
      </c>
      <c r="R194" s="397">
        <f t="shared" si="96"/>
        <v>0</v>
      </c>
    </row>
    <row r="195" spans="1:18" ht="12.75">
      <c r="A195" s="56" t="s">
        <v>323</v>
      </c>
      <c r="B195" s="60"/>
      <c r="C195" s="293">
        <f>C196+C199</f>
        <v>2274</v>
      </c>
      <c r="D195" s="294">
        <f aca="true" t="shared" si="97" ref="D195:R195">D196+D199</f>
        <v>2274</v>
      </c>
      <c r="E195" s="294">
        <f t="shared" si="97"/>
        <v>0</v>
      </c>
      <c r="F195" s="294">
        <f t="shared" si="97"/>
        <v>0</v>
      </c>
      <c r="G195" s="294">
        <f t="shared" si="97"/>
        <v>2274</v>
      </c>
      <c r="H195" s="294">
        <f t="shared" si="97"/>
        <v>0</v>
      </c>
      <c r="I195" s="294">
        <f t="shared" si="97"/>
        <v>0</v>
      </c>
      <c r="J195" s="294">
        <f t="shared" si="97"/>
        <v>0</v>
      </c>
      <c r="K195" s="294">
        <f t="shared" si="97"/>
        <v>0</v>
      </c>
      <c r="L195" s="294">
        <f t="shared" si="97"/>
        <v>0</v>
      </c>
      <c r="M195" s="294">
        <f t="shared" si="97"/>
        <v>0</v>
      </c>
      <c r="N195" s="294">
        <f t="shared" si="97"/>
        <v>2274</v>
      </c>
      <c r="O195" s="294">
        <f t="shared" si="97"/>
        <v>0</v>
      </c>
      <c r="P195" s="294">
        <f t="shared" si="97"/>
        <v>0</v>
      </c>
      <c r="Q195" s="294">
        <f t="shared" si="97"/>
        <v>2274</v>
      </c>
      <c r="R195" s="294">
        <f t="shared" si="97"/>
        <v>0</v>
      </c>
    </row>
    <row r="196" spans="1:18" ht="12.75">
      <c r="A196" s="59">
        <v>5301</v>
      </c>
      <c r="B196" s="60"/>
      <c r="C196" s="293">
        <f>C197+C198</f>
        <v>2274</v>
      </c>
      <c r="D196" s="294">
        <f aca="true" t="shared" si="98" ref="D196:R196">D197+D198</f>
        <v>2274</v>
      </c>
      <c r="E196" s="294">
        <f t="shared" si="98"/>
        <v>0</v>
      </c>
      <c r="F196" s="294">
        <f t="shared" si="98"/>
        <v>0</v>
      </c>
      <c r="G196" s="294">
        <f t="shared" si="98"/>
        <v>2274</v>
      </c>
      <c r="H196" s="294">
        <f t="shared" si="98"/>
        <v>0</v>
      </c>
      <c r="I196" s="294">
        <f t="shared" si="98"/>
        <v>0</v>
      </c>
      <c r="J196" s="294">
        <f t="shared" si="98"/>
        <v>0</v>
      </c>
      <c r="K196" s="294">
        <f t="shared" si="98"/>
        <v>0</v>
      </c>
      <c r="L196" s="294">
        <f t="shared" si="98"/>
        <v>0</v>
      </c>
      <c r="M196" s="294">
        <f t="shared" si="98"/>
        <v>0</v>
      </c>
      <c r="N196" s="294">
        <f t="shared" si="98"/>
        <v>2274</v>
      </c>
      <c r="O196" s="294">
        <f t="shared" si="98"/>
        <v>0</v>
      </c>
      <c r="P196" s="294">
        <f t="shared" si="98"/>
        <v>0</v>
      </c>
      <c r="Q196" s="294">
        <f t="shared" si="98"/>
        <v>2274</v>
      </c>
      <c r="R196" s="294">
        <f t="shared" si="98"/>
        <v>0</v>
      </c>
    </row>
    <row r="197" spans="1:18" ht="26.25" customHeight="1">
      <c r="A197" s="423" t="s">
        <v>788</v>
      </c>
      <c r="B197" s="387">
        <v>128</v>
      </c>
      <c r="C197" s="395">
        <v>2274</v>
      </c>
      <c r="D197" s="389">
        <f aca="true" t="shared" si="99" ref="D197:H198">SUM(I197+N197)</f>
        <v>2274</v>
      </c>
      <c r="E197" s="389">
        <f t="shared" si="99"/>
        <v>0</v>
      </c>
      <c r="F197" s="389">
        <f t="shared" si="99"/>
        <v>0</v>
      </c>
      <c r="G197" s="389">
        <f t="shared" si="99"/>
        <v>2274</v>
      </c>
      <c r="H197" s="389">
        <f t="shared" si="99"/>
        <v>0</v>
      </c>
      <c r="I197" s="389">
        <f>SUM(J197:M197)</f>
        <v>0</v>
      </c>
      <c r="J197" s="64"/>
      <c r="K197" s="64"/>
      <c r="L197" s="64"/>
      <c r="M197" s="64"/>
      <c r="N197" s="389">
        <f>SUM(O197:R197)</f>
        <v>2274</v>
      </c>
      <c r="O197" s="64"/>
      <c r="P197" s="63"/>
      <c r="Q197" s="383">
        <v>2274</v>
      </c>
      <c r="R197" s="64"/>
    </row>
    <row r="198" spans="1:18" ht="12.75" hidden="1">
      <c r="A198" s="61"/>
      <c r="B198" s="62"/>
      <c r="C198" s="295"/>
      <c r="D198" s="58">
        <f t="shared" si="99"/>
        <v>0</v>
      </c>
      <c r="E198" s="58">
        <f t="shared" si="99"/>
        <v>0</v>
      </c>
      <c r="F198" s="58">
        <f t="shared" si="99"/>
        <v>0</v>
      </c>
      <c r="G198" s="58">
        <f t="shared" si="99"/>
        <v>0</v>
      </c>
      <c r="H198" s="58">
        <f t="shared" si="99"/>
        <v>0</v>
      </c>
      <c r="I198" s="58">
        <f>SUM(J198:M198)</f>
        <v>0</v>
      </c>
      <c r="J198" s="64"/>
      <c r="K198" s="64"/>
      <c r="L198" s="64"/>
      <c r="M198" s="64"/>
      <c r="N198" s="58">
        <f>SUM(O198:R198)</f>
        <v>0</v>
      </c>
      <c r="O198" s="64"/>
      <c r="P198" s="63"/>
      <c r="Q198" s="64"/>
      <c r="R198" s="64"/>
    </row>
    <row r="199" spans="1:18" ht="12.75" hidden="1">
      <c r="A199" s="59">
        <v>5309</v>
      </c>
      <c r="B199" s="60"/>
      <c r="C199" s="293">
        <f>C200</f>
        <v>0</v>
      </c>
      <c r="D199" s="294">
        <f aca="true" t="shared" si="100" ref="D199:R199">D200</f>
        <v>0</v>
      </c>
      <c r="E199" s="294">
        <f t="shared" si="100"/>
        <v>0</v>
      </c>
      <c r="F199" s="294">
        <f t="shared" si="100"/>
        <v>0</v>
      </c>
      <c r="G199" s="294">
        <f t="shared" si="100"/>
        <v>0</v>
      </c>
      <c r="H199" s="294">
        <f t="shared" si="100"/>
        <v>0</v>
      </c>
      <c r="I199" s="294">
        <f t="shared" si="100"/>
        <v>0</v>
      </c>
      <c r="J199" s="294">
        <f t="shared" si="100"/>
        <v>0</v>
      </c>
      <c r="K199" s="294">
        <f t="shared" si="100"/>
        <v>0</v>
      </c>
      <c r="L199" s="294">
        <f t="shared" si="100"/>
        <v>0</v>
      </c>
      <c r="M199" s="294">
        <f t="shared" si="100"/>
        <v>0</v>
      </c>
      <c r="N199" s="294">
        <f t="shared" si="100"/>
        <v>0</v>
      </c>
      <c r="O199" s="294">
        <f t="shared" si="100"/>
        <v>0</v>
      </c>
      <c r="P199" s="294">
        <f t="shared" si="100"/>
        <v>0</v>
      </c>
      <c r="Q199" s="294">
        <f t="shared" si="100"/>
        <v>0</v>
      </c>
      <c r="R199" s="294">
        <f t="shared" si="100"/>
        <v>0</v>
      </c>
    </row>
    <row r="200" spans="1:18" ht="12.75" hidden="1">
      <c r="A200" s="330"/>
      <c r="B200" s="331"/>
      <c r="C200" s="295"/>
      <c r="D200" s="58">
        <f>SUM(I200+N200)</f>
        <v>0</v>
      </c>
      <c r="E200" s="58">
        <f>SUM(J200+O200)</f>
        <v>0</v>
      </c>
      <c r="F200" s="58">
        <f>SUM(K200+P200)</f>
        <v>0</v>
      </c>
      <c r="G200" s="58">
        <f>SUM(L200+Q200)</f>
        <v>0</v>
      </c>
      <c r="H200" s="58">
        <f>SUM(M200+R200)</f>
        <v>0</v>
      </c>
      <c r="I200" s="58">
        <f>SUM(J200:M200)</f>
        <v>0</v>
      </c>
      <c r="J200" s="64"/>
      <c r="K200" s="64"/>
      <c r="L200" s="64"/>
      <c r="M200" s="64"/>
      <c r="N200" s="58">
        <f>SUM(O200:R200)</f>
        <v>0</v>
      </c>
      <c r="O200" s="64"/>
      <c r="P200" s="63"/>
      <c r="Q200" s="64"/>
      <c r="R200" s="64"/>
    </row>
    <row r="201" spans="1:18" ht="12.75">
      <c r="A201" s="56" t="s">
        <v>324</v>
      </c>
      <c r="B201" s="60"/>
      <c r="C201" s="54">
        <f>C202</f>
        <v>6830</v>
      </c>
      <c r="D201" s="58">
        <f aca="true" t="shared" si="101" ref="D201:R201">D202</f>
        <v>4123</v>
      </c>
      <c r="E201" s="58">
        <f t="shared" si="101"/>
        <v>0</v>
      </c>
      <c r="F201" s="58">
        <f t="shared" si="101"/>
        <v>4123</v>
      </c>
      <c r="G201" s="58">
        <f t="shared" si="101"/>
        <v>0</v>
      </c>
      <c r="H201" s="58">
        <f t="shared" si="101"/>
        <v>0</v>
      </c>
      <c r="I201" s="58">
        <f t="shared" si="101"/>
        <v>2503</v>
      </c>
      <c r="J201" s="58">
        <f t="shared" si="101"/>
        <v>0</v>
      </c>
      <c r="K201" s="58">
        <f t="shared" si="101"/>
        <v>2503</v>
      </c>
      <c r="L201" s="58">
        <f t="shared" si="101"/>
        <v>0</v>
      </c>
      <c r="M201" s="58">
        <f t="shared" si="101"/>
        <v>0</v>
      </c>
      <c r="N201" s="58">
        <f t="shared" si="101"/>
        <v>1620</v>
      </c>
      <c r="O201" s="58">
        <f t="shared" si="101"/>
        <v>0</v>
      </c>
      <c r="P201" s="58">
        <f t="shared" si="101"/>
        <v>1620</v>
      </c>
      <c r="Q201" s="58">
        <f t="shared" si="101"/>
        <v>0</v>
      </c>
      <c r="R201" s="58">
        <f t="shared" si="101"/>
        <v>0</v>
      </c>
    </row>
    <row r="202" spans="1:18" ht="12.75">
      <c r="A202" s="59">
        <v>5301</v>
      </c>
      <c r="B202" s="60"/>
      <c r="C202" s="54">
        <f>C203+C204+C205+C206</f>
        <v>6830</v>
      </c>
      <c r="D202" s="58">
        <f aca="true" t="shared" si="102" ref="D202:R202">D203+D204+D205+D206</f>
        <v>4123</v>
      </c>
      <c r="E202" s="58">
        <f t="shared" si="102"/>
        <v>0</v>
      </c>
      <c r="F202" s="58">
        <f t="shared" si="102"/>
        <v>4123</v>
      </c>
      <c r="G202" s="58">
        <f t="shared" si="102"/>
        <v>0</v>
      </c>
      <c r="H202" s="58">
        <f t="shared" si="102"/>
        <v>0</v>
      </c>
      <c r="I202" s="58">
        <f t="shared" si="102"/>
        <v>2503</v>
      </c>
      <c r="J202" s="58">
        <f t="shared" si="102"/>
        <v>0</v>
      </c>
      <c r="K202" s="58">
        <f t="shared" si="102"/>
        <v>2503</v>
      </c>
      <c r="L202" s="58">
        <f t="shared" si="102"/>
        <v>0</v>
      </c>
      <c r="M202" s="58">
        <f t="shared" si="102"/>
        <v>0</v>
      </c>
      <c r="N202" s="58">
        <f t="shared" si="102"/>
        <v>1620</v>
      </c>
      <c r="O202" s="58">
        <f t="shared" si="102"/>
        <v>0</v>
      </c>
      <c r="P202" s="58">
        <f t="shared" si="102"/>
        <v>1620</v>
      </c>
      <c r="Q202" s="58">
        <f t="shared" si="102"/>
        <v>0</v>
      </c>
      <c r="R202" s="58">
        <f t="shared" si="102"/>
        <v>0</v>
      </c>
    </row>
    <row r="203" spans="1:18" ht="25.5">
      <c r="A203" s="381" t="s">
        <v>638</v>
      </c>
      <c r="B203" s="382">
        <v>311</v>
      </c>
      <c r="C203" s="67">
        <v>4320</v>
      </c>
      <c r="D203" s="58">
        <f>SUM(I203+N203)</f>
        <v>1620</v>
      </c>
      <c r="E203" s="58">
        <f>SUM(J203+O203)</f>
        <v>0</v>
      </c>
      <c r="F203" s="58">
        <f>SUM(K203+P203)</f>
        <v>1620</v>
      </c>
      <c r="G203" s="58">
        <f>SUM(L203+Q203)</f>
        <v>0</v>
      </c>
      <c r="H203" s="58">
        <f>SUM(M203+R203)</f>
        <v>0</v>
      </c>
      <c r="I203" s="58">
        <f>SUM(J203:M203)</f>
        <v>0</v>
      </c>
      <c r="J203" s="64"/>
      <c r="K203" s="384"/>
      <c r="L203" s="64"/>
      <c r="M203" s="64"/>
      <c r="N203" s="58">
        <f>SUM(O203:R203)</f>
        <v>1620</v>
      </c>
      <c r="O203" s="64"/>
      <c r="P203" s="383">
        <v>1620</v>
      </c>
      <c r="Q203" s="67"/>
      <c r="R203" s="64"/>
    </row>
    <row r="204" spans="1:18" ht="12.75">
      <c r="A204" s="61" t="s">
        <v>789</v>
      </c>
      <c r="B204" s="62">
        <v>322</v>
      </c>
      <c r="C204" s="67">
        <v>1110</v>
      </c>
      <c r="D204" s="58">
        <f aca="true" t="shared" si="103" ref="D204:H205">SUM(I204+N204)</f>
        <v>1110</v>
      </c>
      <c r="E204" s="58">
        <f t="shared" si="103"/>
        <v>0</v>
      </c>
      <c r="F204" s="58">
        <f t="shared" si="103"/>
        <v>1110</v>
      </c>
      <c r="G204" s="58">
        <f t="shared" si="103"/>
        <v>0</v>
      </c>
      <c r="H204" s="58">
        <f t="shared" si="103"/>
        <v>0</v>
      </c>
      <c r="I204" s="58">
        <f>SUM(J204:M204)</f>
        <v>1110</v>
      </c>
      <c r="J204" s="64"/>
      <c r="K204" s="384">
        <v>1110</v>
      </c>
      <c r="L204" s="64"/>
      <c r="M204" s="64"/>
      <c r="N204" s="58">
        <f>SUM(O204:R204)</f>
        <v>0</v>
      </c>
      <c r="O204" s="64"/>
      <c r="P204" s="63"/>
      <c r="Q204" s="67"/>
      <c r="R204" s="64"/>
    </row>
    <row r="205" spans="1:18" ht="26.25" customHeight="1">
      <c r="A205" s="61" t="s">
        <v>790</v>
      </c>
      <c r="B205" s="62">
        <v>322</v>
      </c>
      <c r="C205" s="67">
        <v>650</v>
      </c>
      <c r="D205" s="58">
        <f t="shared" si="103"/>
        <v>650</v>
      </c>
      <c r="E205" s="58">
        <f t="shared" si="103"/>
        <v>0</v>
      </c>
      <c r="F205" s="58">
        <f t="shared" si="103"/>
        <v>650</v>
      </c>
      <c r="G205" s="58">
        <f t="shared" si="103"/>
        <v>0</v>
      </c>
      <c r="H205" s="58">
        <f t="shared" si="103"/>
        <v>0</v>
      </c>
      <c r="I205" s="58">
        <f>SUM(J205:M205)</f>
        <v>650</v>
      </c>
      <c r="J205" s="64"/>
      <c r="K205" s="384">
        <v>650</v>
      </c>
      <c r="L205" s="64"/>
      <c r="M205" s="64"/>
      <c r="N205" s="58">
        <f>SUM(O205:R205)</f>
        <v>0</v>
      </c>
      <c r="O205" s="64"/>
      <c r="P205" s="63"/>
      <c r="Q205" s="67"/>
      <c r="R205" s="64"/>
    </row>
    <row r="206" spans="1:18" ht="25.5">
      <c r="A206" s="61" t="s">
        <v>791</v>
      </c>
      <c r="B206" s="62">
        <v>322</v>
      </c>
      <c r="C206" s="67">
        <v>750</v>
      </c>
      <c r="D206" s="58">
        <f>SUM(I206+N206)</f>
        <v>743</v>
      </c>
      <c r="E206" s="58">
        <f>SUM(J206+O206)</f>
        <v>0</v>
      </c>
      <c r="F206" s="58">
        <f>SUM(K206+P206)</f>
        <v>743</v>
      </c>
      <c r="G206" s="58">
        <f>SUM(L206+Q206)</f>
        <v>0</v>
      </c>
      <c r="H206" s="58">
        <f>SUM(M206+R206)</f>
        <v>0</v>
      </c>
      <c r="I206" s="58">
        <f>SUM(J206:M206)</f>
        <v>743</v>
      </c>
      <c r="J206" s="64"/>
      <c r="K206" s="384">
        <v>743</v>
      </c>
      <c r="L206" s="64"/>
      <c r="M206" s="64"/>
      <c r="N206" s="58">
        <f>SUM(O206:R206)</f>
        <v>0</v>
      </c>
      <c r="O206" s="64"/>
      <c r="P206" s="63"/>
      <c r="Q206" s="67"/>
      <c r="R206" s="64"/>
    </row>
    <row r="207" spans="1:18" ht="25.5">
      <c r="A207" s="56" t="s">
        <v>320</v>
      </c>
      <c r="B207" s="60"/>
      <c r="C207" s="54">
        <f>C208</f>
        <v>360</v>
      </c>
      <c r="D207" s="58">
        <f aca="true" t="shared" si="104" ref="D207:R208">D208</f>
        <v>0</v>
      </c>
      <c r="E207" s="58">
        <f t="shared" si="104"/>
        <v>0</v>
      </c>
      <c r="F207" s="58">
        <f t="shared" si="104"/>
        <v>0</v>
      </c>
      <c r="G207" s="58">
        <f t="shared" si="104"/>
        <v>0</v>
      </c>
      <c r="H207" s="58">
        <f t="shared" si="104"/>
        <v>0</v>
      </c>
      <c r="I207" s="58">
        <f t="shared" si="104"/>
        <v>0</v>
      </c>
      <c r="J207" s="58">
        <f t="shared" si="104"/>
        <v>0</v>
      </c>
      <c r="K207" s="58">
        <f t="shared" si="104"/>
        <v>0</v>
      </c>
      <c r="L207" s="58">
        <f t="shared" si="104"/>
        <v>0</v>
      </c>
      <c r="M207" s="58">
        <f t="shared" si="104"/>
        <v>0</v>
      </c>
      <c r="N207" s="58">
        <f t="shared" si="104"/>
        <v>0</v>
      </c>
      <c r="O207" s="58">
        <f t="shared" si="104"/>
        <v>0</v>
      </c>
      <c r="P207" s="58">
        <f t="shared" si="104"/>
        <v>0</v>
      </c>
      <c r="Q207" s="58">
        <f t="shared" si="104"/>
        <v>0</v>
      </c>
      <c r="R207" s="58">
        <f t="shared" si="104"/>
        <v>0</v>
      </c>
    </row>
    <row r="208" spans="1:18" ht="12.75">
      <c r="A208" s="59">
        <v>5309</v>
      </c>
      <c r="B208" s="60"/>
      <c r="C208" s="54">
        <f>C209</f>
        <v>360</v>
      </c>
      <c r="D208" s="58">
        <f t="shared" si="104"/>
        <v>0</v>
      </c>
      <c r="E208" s="58">
        <f t="shared" si="104"/>
        <v>0</v>
      </c>
      <c r="F208" s="58">
        <f t="shared" si="104"/>
        <v>0</v>
      </c>
      <c r="G208" s="58">
        <f t="shared" si="104"/>
        <v>0</v>
      </c>
      <c r="H208" s="58">
        <f t="shared" si="104"/>
        <v>0</v>
      </c>
      <c r="I208" s="58">
        <f t="shared" si="104"/>
        <v>0</v>
      </c>
      <c r="J208" s="58">
        <f t="shared" si="104"/>
        <v>0</v>
      </c>
      <c r="K208" s="58">
        <f t="shared" si="104"/>
        <v>0</v>
      </c>
      <c r="L208" s="58">
        <f t="shared" si="104"/>
        <v>0</v>
      </c>
      <c r="M208" s="58">
        <f t="shared" si="104"/>
        <v>0</v>
      </c>
      <c r="N208" s="58">
        <f t="shared" si="104"/>
        <v>0</v>
      </c>
      <c r="O208" s="58">
        <f t="shared" si="104"/>
        <v>0</v>
      </c>
      <c r="P208" s="58">
        <f t="shared" si="104"/>
        <v>0</v>
      </c>
      <c r="Q208" s="58">
        <f t="shared" si="104"/>
        <v>0</v>
      </c>
      <c r="R208" s="58">
        <f t="shared" si="104"/>
        <v>0</v>
      </c>
    </row>
    <row r="209" spans="1:18" ht="13.5" customHeight="1">
      <c r="A209" s="381" t="s">
        <v>639</v>
      </c>
      <c r="B209" s="382">
        <v>739</v>
      </c>
      <c r="C209" s="67">
        <v>360</v>
      </c>
      <c r="D209" s="58">
        <f>SUM(I209+N209)</f>
        <v>0</v>
      </c>
      <c r="E209" s="58">
        <f>SUM(J209+O209)</f>
        <v>0</v>
      </c>
      <c r="F209" s="58">
        <f>SUM(K209+P209)</f>
        <v>0</v>
      </c>
      <c r="G209" s="58">
        <f>SUM(L209+Q209)</f>
        <v>0</v>
      </c>
      <c r="H209" s="58">
        <f>SUM(M209+R209)</f>
        <v>0</v>
      </c>
      <c r="I209" s="58">
        <f>SUM(J209:M209)</f>
        <v>0</v>
      </c>
      <c r="J209" s="64"/>
      <c r="K209" s="64"/>
      <c r="L209" s="64"/>
      <c r="M209" s="64"/>
      <c r="N209" s="58">
        <f>SUM(O209:R209)</f>
        <v>0</v>
      </c>
      <c r="O209" s="64"/>
      <c r="P209" s="63"/>
      <c r="Q209" s="67"/>
      <c r="R209" s="64"/>
    </row>
    <row r="210" spans="1:18" ht="14.25" customHeight="1">
      <c r="A210" s="56" t="s">
        <v>321</v>
      </c>
      <c r="B210" s="56"/>
      <c r="C210" s="54">
        <f>C211</f>
        <v>0</v>
      </c>
      <c r="D210" s="58">
        <f aca="true" t="shared" si="105" ref="D210:R211">D211</f>
        <v>0</v>
      </c>
      <c r="E210" s="58">
        <f t="shared" si="105"/>
        <v>0</v>
      </c>
      <c r="F210" s="58">
        <f t="shared" si="105"/>
        <v>0</v>
      </c>
      <c r="G210" s="58">
        <f t="shared" si="105"/>
        <v>0</v>
      </c>
      <c r="H210" s="58">
        <f t="shared" si="105"/>
        <v>0</v>
      </c>
      <c r="I210" s="58">
        <f t="shared" si="105"/>
        <v>0</v>
      </c>
      <c r="J210" s="58">
        <f t="shared" si="105"/>
        <v>0</v>
      </c>
      <c r="K210" s="58">
        <f t="shared" si="105"/>
        <v>0</v>
      </c>
      <c r="L210" s="58">
        <f t="shared" si="105"/>
        <v>0</v>
      </c>
      <c r="M210" s="58">
        <f t="shared" si="105"/>
        <v>0</v>
      </c>
      <c r="N210" s="58">
        <f t="shared" si="105"/>
        <v>0</v>
      </c>
      <c r="O210" s="58">
        <f t="shared" si="105"/>
        <v>0</v>
      </c>
      <c r="P210" s="58">
        <f t="shared" si="105"/>
        <v>0</v>
      </c>
      <c r="Q210" s="58">
        <f t="shared" si="105"/>
        <v>0</v>
      </c>
      <c r="R210" s="58">
        <f t="shared" si="105"/>
        <v>0</v>
      </c>
    </row>
    <row r="211" spans="1:18" ht="16.5" customHeight="1" hidden="1">
      <c r="A211" s="59">
        <v>5301</v>
      </c>
      <c r="B211" s="56"/>
      <c r="C211" s="54">
        <f>C212</f>
        <v>0</v>
      </c>
      <c r="D211" s="58">
        <f t="shared" si="105"/>
        <v>0</v>
      </c>
      <c r="E211" s="58">
        <f t="shared" si="105"/>
        <v>0</v>
      </c>
      <c r="F211" s="58">
        <f t="shared" si="105"/>
        <v>0</v>
      </c>
      <c r="G211" s="58">
        <f t="shared" si="105"/>
        <v>0</v>
      </c>
      <c r="H211" s="58">
        <f t="shared" si="105"/>
        <v>0</v>
      </c>
      <c r="I211" s="58">
        <f t="shared" si="105"/>
        <v>0</v>
      </c>
      <c r="J211" s="58">
        <f t="shared" si="105"/>
        <v>0</v>
      </c>
      <c r="K211" s="58">
        <f t="shared" si="105"/>
        <v>0</v>
      </c>
      <c r="L211" s="58">
        <f t="shared" si="105"/>
        <v>0</v>
      </c>
      <c r="M211" s="58">
        <f t="shared" si="105"/>
        <v>0</v>
      </c>
      <c r="N211" s="58">
        <f t="shared" si="105"/>
        <v>0</v>
      </c>
      <c r="O211" s="58">
        <f t="shared" si="105"/>
        <v>0</v>
      </c>
      <c r="P211" s="58">
        <f t="shared" si="105"/>
        <v>0</v>
      </c>
      <c r="Q211" s="58">
        <f t="shared" si="105"/>
        <v>0</v>
      </c>
      <c r="R211" s="58">
        <f t="shared" si="105"/>
        <v>0</v>
      </c>
    </row>
    <row r="212" spans="1:18" ht="15" customHeight="1" hidden="1">
      <c r="A212" s="381"/>
      <c r="B212" s="382"/>
      <c r="C212" s="67"/>
      <c r="D212" s="58">
        <f>SUM(I212+N212)</f>
        <v>0</v>
      </c>
      <c r="E212" s="58">
        <f>SUM(J212+O212)</f>
        <v>0</v>
      </c>
      <c r="F212" s="58">
        <f>SUM(K212+P212)</f>
        <v>0</v>
      </c>
      <c r="G212" s="58">
        <f>SUM(L212+Q212)</f>
        <v>0</v>
      </c>
      <c r="H212" s="58">
        <f>SUM(M212+R212)</f>
        <v>0</v>
      </c>
      <c r="I212" s="58">
        <f>SUM(J212:M212)</f>
        <v>0</v>
      </c>
      <c r="J212" s="64"/>
      <c r="K212" s="340"/>
      <c r="L212" s="64"/>
      <c r="M212" s="64"/>
      <c r="N212" s="58">
        <f>SUM(O212:R212)</f>
        <v>0</v>
      </c>
      <c r="O212" s="64"/>
      <c r="P212" s="63"/>
      <c r="Q212" s="67"/>
      <c r="R212" s="64"/>
    </row>
    <row r="213" spans="1:18" ht="12.75">
      <c r="A213" s="413" t="s">
        <v>326</v>
      </c>
      <c r="B213" s="414"/>
      <c r="C213" s="397">
        <f>C214</f>
        <v>0</v>
      </c>
      <c r="D213" s="397">
        <f aca="true" t="shared" si="106" ref="D213:R213">D214</f>
        <v>0</v>
      </c>
      <c r="E213" s="397">
        <f t="shared" si="106"/>
        <v>0</v>
      </c>
      <c r="F213" s="397">
        <f t="shared" si="106"/>
        <v>0</v>
      </c>
      <c r="G213" s="397">
        <f t="shared" si="106"/>
        <v>0</v>
      </c>
      <c r="H213" s="397">
        <f t="shared" si="106"/>
        <v>0</v>
      </c>
      <c r="I213" s="397">
        <f t="shared" si="106"/>
        <v>0</v>
      </c>
      <c r="J213" s="397">
        <f t="shared" si="106"/>
        <v>0</v>
      </c>
      <c r="K213" s="397">
        <f t="shared" si="106"/>
        <v>0</v>
      </c>
      <c r="L213" s="397">
        <f t="shared" si="106"/>
        <v>0</v>
      </c>
      <c r="M213" s="397">
        <f t="shared" si="106"/>
        <v>0</v>
      </c>
      <c r="N213" s="397">
        <f t="shared" si="106"/>
        <v>0</v>
      </c>
      <c r="O213" s="397">
        <f t="shared" si="106"/>
        <v>0</v>
      </c>
      <c r="P213" s="397">
        <f t="shared" si="106"/>
        <v>0</v>
      </c>
      <c r="Q213" s="397">
        <f t="shared" si="106"/>
        <v>0</v>
      </c>
      <c r="R213" s="397">
        <f t="shared" si="106"/>
        <v>0</v>
      </c>
    </row>
    <row r="214" spans="1:18" ht="12.75">
      <c r="A214" s="56" t="s">
        <v>321</v>
      </c>
      <c r="B214" s="60"/>
      <c r="C214" s="293">
        <f>C215</f>
        <v>0</v>
      </c>
      <c r="D214" s="58">
        <f aca="true" t="shared" si="107" ref="D214:R214">SUM(D215)</f>
        <v>0</v>
      </c>
      <c r="E214" s="58">
        <f t="shared" si="107"/>
        <v>0</v>
      </c>
      <c r="F214" s="58">
        <f t="shared" si="107"/>
        <v>0</v>
      </c>
      <c r="G214" s="58">
        <f t="shared" si="107"/>
        <v>0</v>
      </c>
      <c r="H214" s="58">
        <f t="shared" si="107"/>
        <v>0</v>
      </c>
      <c r="I214" s="58">
        <f t="shared" si="107"/>
        <v>0</v>
      </c>
      <c r="J214" s="58">
        <f t="shared" si="107"/>
        <v>0</v>
      </c>
      <c r="K214" s="58">
        <f t="shared" si="107"/>
        <v>0</v>
      </c>
      <c r="L214" s="58">
        <f t="shared" si="107"/>
        <v>0</v>
      </c>
      <c r="M214" s="58">
        <f t="shared" si="107"/>
        <v>0</v>
      </c>
      <c r="N214" s="58">
        <f t="shared" si="107"/>
        <v>0</v>
      </c>
      <c r="O214" s="58">
        <f t="shared" si="107"/>
        <v>0</v>
      </c>
      <c r="P214" s="58">
        <f t="shared" si="107"/>
        <v>0</v>
      </c>
      <c r="Q214" s="58">
        <f t="shared" si="107"/>
        <v>0</v>
      </c>
      <c r="R214" s="58">
        <f t="shared" si="107"/>
        <v>0</v>
      </c>
    </row>
    <row r="215" spans="1:18" ht="12.75" hidden="1">
      <c r="A215" s="59">
        <v>5400</v>
      </c>
      <c r="B215" s="60"/>
      <c r="C215" s="293">
        <f>C216</f>
        <v>0</v>
      </c>
      <c r="D215" s="294">
        <f aca="true" t="shared" si="108" ref="D215:R215">D216</f>
        <v>0</v>
      </c>
      <c r="E215" s="294">
        <f t="shared" si="108"/>
        <v>0</v>
      </c>
      <c r="F215" s="294">
        <f t="shared" si="108"/>
        <v>0</v>
      </c>
      <c r="G215" s="294">
        <f t="shared" si="108"/>
        <v>0</v>
      </c>
      <c r="H215" s="294">
        <f t="shared" si="108"/>
        <v>0</v>
      </c>
      <c r="I215" s="294">
        <f t="shared" si="108"/>
        <v>0</v>
      </c>
      <c r="J215" s="294">
        <f t="shared" si="108"/>
        <v>0</v>
      </c>
      <c r="K215" s="294">
        <f t="shared" si="108"/>
        <v>0</v>
      </c>
      <c r="L215" s="294">
        <f t="shared" si="108"/>
        <v>0</v>
      </c>
      <c r="M215" s="294">
        <f t="shared" si="108"/>
        <v>0</v>
      </c>
      <c r="N215" s="294">
        <f t="shared" si="108"/>
        <v>0</v>
      </c>
      <c r="O215" s="294">
        <f t="shared" si="108"/>
        <v>0</v>
      </c>
      <c r="P215" s="294">
        <f t="shared" si="108"/>
        <v>0</v>
      </c>
      <c r="Q215" s="294">
        <f t="shared" si="108"/>
        <v>0</v>
      </c>
      <c r="R215" s="294">
        <f t="shared" si="108"/>
        <v>0</v>
      </c>
    </row>
    <row r="216" spans="1:18" ht="12.75" hidden="1">
      <c r="A216" s="61"/>
      <c r="B216" s="62"/>
      <c r="C216" s="292"/>
      <c r="D216" s="58">
        <f>SUM(I216+N216)</f>
        <v>0</v>
      </c>
      <c r="E216" s="58">
        <f>SUM(J216+O216)</f>
        <v>0</v>
      </c>
      <c r="F216" s="58">
        <f>SUM(K216+P216)</f>
        <v>0</v>
      </c>
      <c r="G216" s="58">
        <f>SUM(L216+Q216)</f>
        <v>0</v>
      </c>
      <c r="H216" s="58">
        <f>SUM(M216+R216)</f>
        <v>0</v>
      </c>
      <c r="I216" s="58">
        <f>SUM(J216:M216)</f>
        <v>0</v>
      </c>
      <c r="J216" s="64"/>
      <c r="K216" s="64"/>
      <c r="L216" s="64"/>
      <c r="M216" s="64"/>
      <c r="N216" s="58">
        <f>SUM(O216:R216)</f>
        <v>0</v>
      </c>
      <c r="O216" s="64"/>
      <c r="P216" s="64"/>
      <c r="Q216" s="64"/>
      <c r="R216" s="64"/>
    </row>
    <row r="217" spans="1:18" ht="12.75">
      <c r="A217" s="413" t="s">
        <v>1</v>
      </c>
      <c r="B217" s="414"/>
      <c r="C217" s="397">
        <f>C218+C219</f>
        <v>1093</v>
      </c>
      <c r="D217" s="397">
        <f aca="true" t="shared" si="109" ref="D217:R217">D218+D219</f>
        <v>1093</v>
      </c>
      <c r="E217" s="397">
        <f t="shared" si="109"/>
        <v>0</v>
      </c>
      <c r="F217" s="397">
        <f t="shared" si="109"/>
        <v>1093</v>
      </c>
      <c r="G217" s="397">
        <f t="shared" si="109"/>
        <v>0</v>
      </c>
      <c r="H217" s="397">
        <f t="shared" si="109"/>
        <v>0</v>
      </c>
      <c r="I217" s="397">
        <f t="shared" si="109"/>
        <v>0</v>
      </c>
      <c r="J217" s="397">
        <f t="shared" si="109"/>
        <v>0</v>
      </c>
      <c r="K217" s="397">
        <f t="shared" si="109"/>
        <v>0</v>
      </c>
      <c r="L217" s="397">
        <f t="shared" si="109"/>
        <v>0</v>
      </c>
      <c r="M217" s="397">
        <f t="shared" si="109"/>
        <v>0</v>
      </c>
      <c r="N217" s="397">
        <f t="shared" si="109"/>
        <v>1093</v>
      </c>
      <c r="O217" s="397">
        <f t="shared" si="109"/>
        <v>0</v>
      </c>
      <c r="P217" s="397">
        <f t="shared" si="109"/>
        <v>1093</v>
      </c>
      <c r="Q217" s="397">
        <f t="shared" si="109"/>
        <v>0</v>
      </c>
      <c r="R217" s="397">
        <f t="shared" si="109"/>
        <v>0</v>
      </c>
    </row>
    <row r="218" spans="1:18" ht="15" customHeight="1">
      <c r="A218" s="61" t="s">
        <v>792</v>
      </c>
      <c r="B218" s="62">
        <v>745</v>
      </c>
      <c r="C218" s="295">
        <v>1093</v>
      </c>
      <c r="D218" s="58">
        <f aca="true" t="shared" si="110" ref="D218:H219">SUM(I218+N218)</f>
        <v>1093</v>
      </c>
      <c r="E218" s="58">
        <f t="shared" si="110"/>
        <v>0</v>
      </c>
      <c r="F218" s="58">
        <f t="shared" si="110"/>
        <v>1093</v>
      </c>
      <c r="G218" s="58">
        <f t="shared" si="110"/>
        <v>0</v>
      </c>
      <c r="H218" s="58">
        <f t="shared" si="110"/>
        <v>0</v>
      </c>
      <c r="I218" s="58">
        <f>SUM(J218:M218)</f>
        <v>0</v>
      </c>
      <c r="J218" s="67"/>
      <c r="K218" s="67"/>
      <c r="L218" s="67"/>
      <c r="M218" s="67"/>
      <c r="N218" s="58">
        <f>SUM(O218:R218)</f>
        <v>1093</v>
      </c>
      <c r="O218" s="67"/>
      <c r="P218" s="383">
        <v>1093</v>
      </c>
      <c r="Q218" s="67"/>
      <c r="R218" s="67"/>
    </row>
    <row r="219" spans="1:18" ht="15" customHeight="1">
      <c r="A219" s="61"/>
      <c r="B219" s="62"/>
      <c r="C219" s="295"/>
      <c r="D219" s="58">
        <f t="shared" si="110"/>
        <v>0</v>
      </c>
      <c r="E219" s="58">
        <f t="shared" si="110"/>
        <v>0</v>
      </c>
      <c r="F219" s="58">
        <f t="shared" si="110"/>
        <v>0</v>
      </c>
      <c r="G219" s="58">
        <f t="shared" si="110"/>
        <v>0</v>
      </c>
      <c r="H219" s="58">
        <f t="shared" si="110"/>
        <v>0</v>
      </c>
      <c r="I219" s="58">
        <f>SUM(J219:M219)</f>
        <v>0</v>
      </c>
      <c r="J219" s="67"/>
      <c r="K219" s="67"/>
      <c r="L219" s="67"/>
      <c r="M219" s="67"/>
      <c r="N219" s="58">
        <f>SUM(O219:R219)</f>
        <v>0</v>
      </c>
      <c r="O219" s="67"/>
      <c r="P219" s="63"/>
      <c r="Q219" s="67"/>
      <c r="R219" s="67"/>
    </row>
    <row r="220" spans="1:9" ht="12.75">
      <c r="A220" s="24"/>
      <c r="C220" s="22"/>
      <c r="D220" s="22"/>
      <c r="E220" s="22"/>
      <c r="F220" s="2"/>
      <c r="G220" s="2"/>
      <c r="H220" s="2"/>
      <c r="I220" s="2"/>
    </row>
    <row r="221" spans="1:9" ht="12.75">
      <c r="A221" s="24"/>
      <c r="C221" s="22"/>
      <c r="D221" s="22"/>
      <c r="E221" s="22"/>
      <c r="H221" s="2"/>
      <c r="I221" s="2"/>
    </row>
    <row r="222" spans="1:18" ht="12.75">
      <c r="A222" s="431"/>
      <c r="B222" s="69"/>
      <c r="C222" s="69"/>
      <c r="H222" s="2"/>
      <c r="I222" s="2"/>
      <c r="J222" s="70"/>
      <c r="K222" s="49"/>
      <c r="L222" s="70"/>
      <c r="M222" s="70"/>
      <c r="N222" s="49"/>
      <c r="O222" s="4"/>
      <c r="P222" s="70"/>
      <c r="Q222" s="49"/>
      <c r="R222" s="49"/>
    </row>
    <row r="223" spans="1:18" ht="12.75">
      <c r="A223" s="49"/>
      <c r="B223" s="49"/>
      <c r="C223" s="49"/>
      <c r="F223" s="2" t="s">
        <v>456</v>
      </c>
      <c r="G223" s="2"/>
      <c r="I223" s="4"/>
      <c r="J223" s="4"/>
      <c r="K223" s="71"/>
      <c r="N223" s="70"/>
      <c r="O223" s="4"/>
      <c r="P223" s="4"/>
      <c r="Q223" s="49"/>
      <c r="R223" s="49"/>
    </row>
    <row r="224" spans="6:7" ht="12.75">
      <c r="F224" s="2"/>
      <c r="G224" s="2" t="s">
        <v>457</v>
      </c>
    </row>
  </sheetData>
  <sheetProtection/>
  <mergeCells count="21">
    <mergeCell ref="A2:P2"/>
    <mergeCell ref="A3:R3"/>
    <mergeCell ref="A4:R4"/>
    <mergeCell ref="A6:A9"/>
    <mergeCell ref="B6:B9"/>
    <mergeCell ref="C6:C9"/>
    <mergeCell ref="D6:H6"/>
    <mergeCell ref="I7:I9"/>
    <mergeCell ref="D7:D9"/>
    <mergeCell ref="P8:R8"/>
    <mergeCell ref="J7:M7"/>
    <mergeCell ref="O7:R7"/>
    <mergeCell ref="N7:N9"/>
    <mergeCell ref="I6:M6"/>
    <mergeCell ref="O8:O9"/>
    <mergeCell ref="N6:R6"/>
    <mergeCell ref="F8:H8"/>
    <mergeCell ref="K8:M8"/>
    <mergeCell ref="E8:E9"/>
    <mergeCell ref="J8:J9"/>
    <mergeCell ref="E7:H7"/>
  </mergeCells>
  <printOptions/>
  <pageMargins left="0.1968503937007874" right="0.15748031496062992" top="0.7086614173228347" bottom="0.1968503937007874" header="0.31496062992125984" footer="0.1574803149606299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L27" sqref="L27"/>
    </sheetView>
  </sheetViews>
  <sheetFormatPr defaultColWidth="9.140625" defaultRowHeight="12"/>
  <cols>
    <col min="1" max="1" width="9.28125" style="5" customWidth="1"/>
    <col min="2" max="2" width="57.7109375" style="5" customWidth="1"/>
    <col min="3" max="3" width="8.421875" style="11" customWidth="1"/>
    <col min="4" max="6" width="14.140625" style="5" customWidth="1"/>
    <col min="7" max="16384" width="9.28125" style="5" customWidth="1"/>
  </cols>
  <sheetData>
    <row r="1" spans="2:6" ht="15.75">
      <c r="B1" s="446" t="s">
        <v>213</v>
      </c>
      <c r="C1" s="446"/>
      <c r="D1" s="446"/>
      <c r="E1" s="446"/>
      <c r="F1" s="446"/>
    </row>
    <row r="2" spans="1:6" ht="15.75">
      <c r="A2" s="27"/>
      <c r="B2" s="81"/>
      <c r="C2" s="81"/>
      <c r="D2" s="94"/>
      <c r="E2" s="94"/>
      <c r="F2" s="95" t="s">
        <v>342</v>
      </c>
    </row>
    <row r="3" spans="1:6" ht="15.75">
      <c r="A3" s="27"/>
      <c r="B3" s="81"/>
      <c r="C3" s="81"/>
      <c r="D3" s="94"/>
      <c r="E3" s="94"/>
      <c r="F3" s="95"/>
    </row>
    <row r="4" spans="2:6" ht="15.75">
      <c r="B4" s="446" t="s">
        <v>740</v>
      </c>
      <c r="C4" s="446"/>
      <c r="D4" s="446"/>
      <c r="E4" s="446"/>
      <c r="F4" s="446"/>
    </row>
    <row r="5" spans="2:6" ht="15.75">
      <c r="B5" s="446" t="s">
        <v>462</v>
      </c>
      <c r="C5" s="446"/>
      <c r="D5" s="446"/>
      <c r="E5" s="446"/>
      <c r="F5" s="446"/>
    </row>
    <row r="6" spans="2:12" s="82" customFormat="1" ht="12.75"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</row>
    <row r="7" spans="2:6" ht="29.25" customHeight="1">
      <c r="B7" s="469" t="s">
        <v>327</v>
      </c>
      <c r="C7" s="469" t="s">
        <v>159</v>
      </c>
      <c r="D7" s="465" t="s">
        <v>742</v>
      </c>
      <c r="E7" s="465" t="s">
        <v>549</v>
      </c>
      <c r="F7" s="465" t="s">
        <v>743</v>
      </c>
    </row>
    <row r="8" spans="2:6" ht="29.25" customHeight="1">
      <c r="B8" s="469"/>
      <c r="C8" s="469"/>
      <c r="D8" s="466"/>
      <c r="E8" s="466"/>
      <c r="F8" s="466"/>
    </row>
    <row r="9" spans="2:6" ht="21" customHeight="1">
      <c r="B9" s="469"/>
      <c r="C9" s="469"/>
      <c r="D9" s="467"/>
      <c r="E9" s="467"/>
      <c r="F9" s="467"/>
    </row>
    <row r="10" spans="2:7" ht="15">
      <c r="B10" s="83" t="s">
        <v>465</v>
      </c>
      <c r="C10" s="84" t="s">
        <v>274</v>
      </c>
      <c r="D10" s="85">
        <v>23040</v>
      </c>
      <c r="E10" s="85"/>
      <c r="F10" s="85">
        <v>5016</v>
      </c>
      <c r="G10" s="26"/>
    </row>
    <row r="11" spans="2:11" ht="15">
      <c r="B11" s="83" t="s">
        <v>328</v>
      </c>
      <c r="C11" s="84" t="s">
        <v>301</v>
      </c>
      <c r="D11" s="85">
        <v>142244</v>
      </c>
      <c r="E11" s="85"/>
      <c r="F11" s="85">
        <v>31670</v>
      </c>
      <c r="G11" s="26"/>
      <c r="K11" s="26"/>
    </row>
    <row r="12" spans="2:11" ht="15">
      <c r="B12" s="83" t="s">
        <v>350</v>
      </c>
      <c r="C12" s="84" t="s">
        <v>349</v>
      </c>
      <c r="D12" s="85"/>
      <c r="E12" s="85"/>
      <c r="F12" s="85"/>
      <c r="G12" s="26"/>
      <c r="K12" s="26"/>
    </row>
    <row r="13" spans="2:11" ht="15">
      <c r="B13" s="83" t="s">
        <v>329</v>
      </c>
      <c r="C13" s="84" t="s">
        <v>330</v>
      </c>
      <c r="D13" s="85"/>
      <c r="E13" s="85"/>
      <c r="F13" s="85"/>
      <c r="G13" s="26"/>
      <c r="K13" s="26"/>
    </row>
    <row r="14" spans="2:11" ht="15">
      <c r="B14" s="13" t="s">
        <v>471</v>
      </c>
      <c r="C14" s="14" t="s">
        <v>246</v>
      </c>
      <c r="D14" s="15">
        <v>19731</v>
      </c>
      <c r="E14" s="15"/>
      <c r="F14" s="15">
        <v>20770</v>
      </c>
      <c r="G14" s="26"/>
      <c r="K14" s="26"/>
    </row>
    <row r="15" spans="2:11" ht="15">
      <c r="B15" s="13" t="s">
        <v>466</v>
      </c>
      <c r="C15" s="14" t="s">
        <v>247</v>
      </c>
      <c r="D15" s="15">
        <v>7934</v>
      </c>
      <c r="E15" s="15"/>
      <c r="F15" s="15">
        <v>8342</v>
      </c>
      <c r="G15" s="26"/>
      <c r="K15" s="26"/>
    </row>
    <row r="16" spans="2:11" ht="15">
      <c r="B16" s="13" t="s">
        <v>467</v>
      </c>
      <c r="C16" s="14" t="s">
        <v>248</v>
      </c>
      <c r="D16" s="15">
        <v>4026</v>
      </c>
      <c r="E16" s="15"/>
      <c r="F16" s="15">
        <v>4291</v>
      </c>
      <c r="G16" s="26"/>
      <c r="K16" s="26"/>
    </row>
    <row r="17" spans="2:11" ht="15">
      <c r="B17" s="13" t="s">
        <v>352</v>
      </c>
      <c r="C17" s="14" t="s">
        <v>351</v>
      </c>
      <c r="D17" s="15">
        <v>2093</v>
      </c>
      <c r="E17" s="15"/>
      <c r="F17" s="15">
        <v>3748</v>
      </c>
      <c r="G17" s="26"/>
      <c r="K17" s="26"/>
    </row>
    <row r="18" spans="2:6" ht="15">
      <c r="B18" s="13" t="s">
        <v>468</v>
      </c>
      <c r="C18" s="14" t="s">
        <v>302</v>
      </c>
      <c r="D18" s="15"/>
      <c r="E18" s="15"/>
      <c r="F18" s="15"/>
    </row>
    <row r="19" spans="2:6" ht="15">
      <c r="B19" s="13" t="s">
        <v>239</v>
      </c>
      <c r="C19" s="14" t="s">
        <v>240</v>
      </c>
      <c r="D19" s="15">
        <v>383</v>
      </c>
      <c r="E19" s="15"/>
      <c r="F19" s="15">
        <v>1060</v>
      </c>
    </row>
    <row r="20" spans="2:7" ht="15">
      <c r="B20" s="13" t="s">
        <v>469</v>
      </c>
      <c r="C20" s="14" t="s">
        <v>241</v>
      </c>
      <c r="D20" s="15">
        <v>74800</v>
      </c>
      <c r="E20" s="15"/>
      <c r="F20" s="15">
        <v>41459</v>
      </c>
      <c r="G20" s="26"/>
    </row>
    <row r="21" spans="2:6" ht="15">
      <c r="B21" s="13" t="s">
        <v>470</v>
      </c>
      <c r="C21" s="14" t="s">
        <v>242</v>
      </c>
      <c r="D21" s="15">
        <v>13799</v>
      </c>
      <c r="E21" s="15"/>
      <c r="F21" s="15">
        <v>10549</v>
      </c>
    </row>
    <row r="22" spans="2:6" ht="15">
      <c r="B22" s="13" t="s">
        <v>331</v>
      </c>
      <c r="C22" s="14" t="s">
        <v>243</v>
      </c>
      <c r="D22" s="15">
        <v>1860</v>
      </c>
      <c r="E22" s="15"/>
      <c r="F22" s="15">
        <v>1218</v>
      </c>
    </row>
    <row r="23" spans="2:6" ht="15">
      <c r="B23" s="13" t="s">
        <v>332</v>
      </c>
      <c r="C23" s="14" t="s">
        <v>333</v>
      </c>
      <c r="D23" s="15">
        <v>807</v>
      </c>
      <c r="E23" s="15"/>
      <c r="F23" s="15"/>
    </row>
    <row r="24" spans="2:6" ht="15">
      <c r="B24" s="13" t="s">
        <v>334</v>
      </c>
      <c r="C24" s="14" t="s">
        <v>303</v>
      </c>
      <c r="D24" s="15"/>
      <c r="E24" s="15"/>
      <c r="F24" s="15"/>
    </row>
    <row r="25" spans="2:6" ht="15">
      <c r="B25" s="13" t="s">
        <v>143</v>
      </c>
      <c r="C25" s="14" t="s">
        <v>335</v>
      </c>
      <c r="D25" s="15">
        <v>260</v>
      </c>
      <c r="E25" s="15"/>
      <c r="F25" s="15">
        <v>1080</v>
      </c>
    </row>
    <row r="26" spans="2:6" ht="15">
      <c r="B26" s="13" t="s">
        <v>244</v>
      </c>
      <c r="C26" s="14" t="s">
        <v>245</v>
      </c>
      <c r="D26" s="15"/>
      <c r="E26" s="15"/>
      <c r="F26" s="15"/>
    </row>
    <row r="27" spans="2:6" ht="15">
      <c r="B27" s="13" t="s">
        <v>418</v>
      </c>
      <c r="C27" s="14" t="s">
        <v>142</v>
      </c>
      <c r="D27" s="15">
        <v>20</v>
      </c>
      <c r="E27" s="15"/>
      <c r="F27" s="15">
        <v>20</v>
      </c>
    </row>
    <row r="28" spans="2:6" ht="15">
      <c r="B28" s="13" t="s">
        <v>336</v>
      </c>
      <c r="C28" s="14" t="s">
        <v>337</v>
      </c>
      <c r="D28" s="15">
        <v>630</v>
      </c>
      <c r="E28" s="15"/>
      <c r="F28" s="15">
        <v>630</v>
      </c>
    </row>
    <row r="29" spans="2:6" ht="15">
      <c r="B29" s="13" t="s">
        <v>48</v>
      </c>
      <c r="C29" s="14" t="s">
        <v>252</v>
      </c>
      <c r="D29" s="15"/>
      <c r="E29" s="15"/>
      <c r="F29" s="15"/>
    </row>
    <row r="30" spans="2:6" ht="15">
      <c r="B30" s="86" t="s">
        <v>314</v>
      </c>
      <c r="C30" s="87"/>
      <c r="D30" s="120">
        <f>SUM(D10:D29)</f>
        <v>291627</v>
      </c>
      <c r="E30" s="120">
        <f>SUM(E10:E29)</f>
        <v>0</v>
      </c>
      <c r="F30" s="120">
        <f>SUM(F10:F29)</f>
        <v>129853</v>
      </c>
    </row>
    <row r="31" spans="2:6" ht="15">
      <c r="B31" s="88"/>
      <c r="C31" s="89"/>
      <c r="D31" s="90"/>
      <c r="E31" s="90"/>
      <c r="F31" s="90"/>
    </row>
    <row r="32" spans="2:6" ht="15">
      <c r="B32" s="88"/>
      <c r="C32" s="89"/>
      <c r="D32" s="90"/>
      <c r="E32" s="90"/>
      <c r="F32" s="90"/>
    </row>
    <row r="33" spans="2:6" ht="15">
      <c r="B33" s="453"/>
      <c r="C33" s="453"/>
      <c r="D33" s="453"/>
      <c r="E33" s="453"/>
      <c r="F33" s="453"/>
    </row>
    <row r="34" spans="2:6" ht="15.75">
      <c r="B34" s="79"/>
      <c r="C34" s="79"/>
      <c r="D34" s="79"/>
      <c r="E34" s="79"/>
      <c r="F34" s="79"/>
    </row>
    <row r="35" spans="2:6" ht="15.75">
      <c r="B35" s="446" t="s">
        <v>741</v>
      </c>
      <c r="C35" s="446"/>
      <c r="D35" s="446"/>
      <c r="E35" s="446"/>
      <c r="F35" s="446"/>
    </row>
    <row r="36" spans="2:3" ht="15">
      <c r="B36" s="88"/>
      <c r="C36" s="89"/>
    </row>
    <row r="37" spans="2:6" ht="21.75" customHeight="1">
      <c r="B37" s="470" t="s">
        <v>338</v>
      </c>
      <c r="C37" s="473" t="s">
        <v>159</v>
      </c>
      <c r="D37" s="465" t="s">
        <v>742</v>
      </c>
      <c r="E37" s="465" t="s">
        <v>549</v>
      </c>
      <c r="F37" s="465" t="s">
        <v>743</v>
      </c>
    </row>
    <row r="38" spans="2:6" ht="21.75" customHeight="1">
      <c r="B38" s="471"/>
      <c r="C38" s="474"/>
      <c r="D38" s="466"/>
      <c r="E38" s="466"/>
      <c r="F38" s="466"/>
    </row>
    <row r="39" spans="2:6" ht="37.5" customHeight="1">
      <c r="B39" s="472"/>
      <c r="C39" s="475"/>
      <c r="D39" s="467"/>
      <c r="E39" s="467"/>
      <c r="F39" s="467"/>
    </row>
    <row r="40" spans="2:6" ht="15">
      <c r="B40" s="83" t="s">
        <v>339</v>
      </c>
      <c r="C40" s="91" t="s">
        <v>245</v>
      </c>
      <c r="D40" s="85">
        <v>8064</v>
      </c>
      <c r="E40" s="85"/>
      <c r="F40" s="85">
        <v>15221</v>
      </c>
    </row>
    <row r="41" spans="2:6" ht="15">
      <c r="B41" s="13" t="s">
        <v>340</v>
      </c>
      <c r="C41" s="14" t="s">
        <v>245</v>
      </c>
      <c r="D41" s="15">
        <v>1545</v>
      </c>
      <c r="E41" s="15"/>
      <c r="F41" s="15">
        <v>2663</v>
      </c>
    </row>
    <row r="42" spans="2:6" ht="15">
      <c r="B42" s="86" t="s">
        <v>341</v>
      </c>
      <c r="C42" s="87"/>
      <c r="D42" s="120">
        <f>SUM(D40:D41)</f>
        <v>9609</v>
      </c>
      <c r="E42" s="120">
        <f>SUM(E40:E41)</f>
        <v>0</v>
      </c>
      <c r="F42" s="120">
        <f>SUM(F40:F41)</f>
        <v>17884</v>
      </c>
    </row>
    <row r="46" spans="2:6" ht="15">
      <c r="B46" s="110" t="s">
        <v>372</v>
      </c>
      <c r="C46" s="110" t="s">
        <v>82</v>
      </c>
      <c r="D46" s="110"/>
      <c r="E46" s="110"/>
      <c r="F46" s="80"/>
    </row>
    <row r="47" spans="2:6" ht="15">
      <c r="B47" s="110" t="s">
        <v>112</v>
      </c>
      <c r="C47" s="110"/>
      <c r="D47" s="110" t="s">
        <v>373</v>
      </c>
      <c r="E47" s="110"/>
      <c r="F47" s="80"/>
    </row>
    <row r="48" spans="2:3" ht="15">
      <c r="B48" s="77"/>
      <c r="C48" s="77"/>
    </row>
    <row r="49" spans="2:3" ht="15">
      <c r="B49" s="11"/>
      <c r="C49" s="1"/>
    </row>
    <row r="50" ht="15">
      <c r="C50" s="1"/>
    </row>
  </sheetData>
  <sheetProtection/>
  <mergeCells count="16">
    <mergeCell ref="B1:F1"/>
    <mergeCell ref="B4:F4"/>
    <mergeCell ref="B5:F5"/>
    <mergeCell ref="F37:F39"/>
    <mergeCell ref="B37:B39"/>
    <mergeCell ref="C37:C39"/>
    <mergeCell ref="D37:D39"/>
    <mergeCell ref="B35:F35"/>
    <mergeCell ref="B33:F33"/>
    <mergeCell ref="E37:E39"/>
    <mergeCell ref="D7:D9"/>
    <mergeCell ref="B6:L6"/>
    <mergeCell ref="F7:F9"/>
    <mergeCell ref="B7:B9"/>
    <mergeCell ref="C7:C9"/>
    <mergeCell ref="E7:E9"/>
  </mergeCells>
  <printOptions/>
  <pageMargins left="0.26" right="0.48" top="0.73" bottom="0.64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D23" sqref="D23"/>
    </sheetView>
  </sheetViews>
  <sheetFormatPr defaultColWidth="9.140625" defaultRowHeight="12"/>
  <cols>
    <col min="1" max="1" width="46.421875" style="1" customWidth="1"/>
    <col min="2" max="10" width="14.8515625" style="1" customWidth="1"/>
    <col min="11" max="11" width="17.00390625" style="1" customWidth="1"/>
    <col min="12" max="12" width="11.8515625" style="1" customWidth="1"/>
    <col min="13" max="16384" width="9.28125" style="1" customWidth="1"/>
  </cols>
  <sheetData>
    <row r="1" spans="1:11" ht="15.75">
      <c r="A1" s="446" t="s">
        <v>277</v>
      </c>
      <c r="B1" s="446"/>
      <c r="C1" s="446"/>
      <c r="D1" s="446"/>
      <c r="E1" s="446"/>
      <c r="F1" s="446"/>
      <c r="G1" s="446"/>
      <c r="H1" s="446"/>
      <c r="I1" s="446"/>
      <c r="J1" s="446"/>
      <c r="K1" s="99"/>
    </row>
    <row r="2" spans="1:11" ht="13.5">
      <c r="A2" s="28"/>
      <c r="I2" s="92" t="s">
        <v>278</v>
      </c>
      <c r="K2" s="92"/>
    </row>
    <row r="3" spans="1:11" ht="15.75">
      <c r="A3" s="446" t="s">
        <v>731</v>
      </c>
      <c r="B3" s="446"/>
      <c r="C3" s="446"/>
      <c r="D3" s="446"/>
      <c r="E3" s="446"/>
      <c r="F3" s="446"/>
      <c r="G3" s="446"/>
      <c r="H3" s="446"/>
      <c r="I3" s="446"/>
      <c r="J3" s="446"/>
      <c r="K3" s="6"/>
    </row>
    <row r="4" spans="1:11" ht="15.75">
      <c r="A4" s="485" t="s">
        <v>84</v>
      </c>
      <c r="B4" s="485"/>
      <c r="C4" s="485"/>
      <c r="D4" s="485"/>
      <c r="E4" s="485"/>
      <c r="F4" s="485"/>
      <c r="G4" s="485"/>
      <c r="H4" s="485"/>
      <c r="I4" s="485"/>
      <c r="J4" s="485"/>
      <c r="K4" s="156"/>
    </row>
    <row r="5" spans="10:11" ht="12.75">
      <c r="J5" s="2"/>
      <c r="K5" s="2"/>
    </row>
    <row r="6" spans="1:11" s="5" customFormat="1" ht="15">
      <c r="A6" s="482" t="s">
        <v>198</v>
      </c>
      <c r="B6" s="476" t="s">
        <v>216</v>
      </c>
      <c r="C6" s="477"/>
      <c r="D6" s="478"/>
      <c r="E6" s="476" t="s">
        <v>157</v>
      </c>
      <c r="F6" s="477"/>
      <c r="G6" s="478"/>
      <c r="H6" s="477" t="s">
        <v>97</v>
      </c>
      <c r="I6" s="477"/>
      <c r="J6" s="478"/>
      <c r="K6" s="21"/>
    </row>
    <row r="7" spans="1:11" s="5" customFormat="1" ht="33" customHeight="1">
      <c r="A7" s="483"/>
      <c r="B7" s="465" t="s">
        <v>732</v>
      </c>
      <c r="C7" s="465" t="s">
        <v>550</v>
      </c>
      <c r="D7" s="465" t="s">
        <v>733</v>
      </c>
      <c r="E7" s="465" t="s">
        <v>732</v>
      </c>
      <c r="F7" s="465" t="s">
        <v>550</v>
      </c>
      <c r="G7" s="465" t="s">
        <v>733</v>
      </c>
      <c r="H7" s="465" t="s">
        <v>732</v>
      </c>
      <c r="I7" s="465" t="s">
        <v>550</v>
      </c>
      <c r="J7" s="465" t="s">
        <v>733</v>
      </c>
      <c r="K7" s="41"/>
    </row>
    <row r="8" spans="1:11" s="5" customFormat="1" ht="15">
      <c r="A8" s="483"/>
      <c r="B8" s="466"/>
      <c r="C8" s="466"/>
      <c r="D8" s="466"/>
      <c r="E8" s="466"/>
      <c r="F8" s="466"/>
      <c r="G8" s="466"/>
      <c r="H8" s="466"/>
      <c r="I8" s="466"/>
      <c r="J8" s="466"/>
      <c r="K8" s="41"/>
    </row>
    <row r="9" spans="1:11" ht="16.5" customHeight="1">
      <c r="A9" s="484"/>
      <c r="B9" s="467"/>
      <c r="C9" s="467"/>
      <c r="D9" s="467"/>
      <c r="E9" s="467"/>
      <c r="F9" s="467"/>
      <c r="G9" s="467"/>
      <c r="H9" s="467"/>
      <c r="I9" s="467"/>
      <c r="J9" s="467"/>
      <c r="K9" s="41"/>
    </row>
    <row r="10" spans="1:11" s="2" customFormat="1" ht="12.75">
      <c r="A10" s="307"/>
      <c r="B10" s="114"/>
      <c r="C10" s="114"/>
      <c r="D10" s="114"/>
      <c r="E10" s="114"/>
      <c r="F10" s="114"/>
      <c r="G10" s="114"/>
      <c r="H10" s="114"/>
      <c r="I10" s="114"/>
      <c r="J10" s="114"/>
      <c r="K10" s="24"/>
    </row>
    <row r="11" spans="1:11" ht="15">
      <c r="A11" s="13" t="s">
        <v>199</v>
      </c>
      <c r="B11" s="29">
        <f aca="true" t="shared" si="0" ref="B11:B21">E11+H11</f>
        <v>312050</v>
      </c>
      <c r="C11" s="29">
        <f aca="true" t="shared" si="1" ref="C11:C21">F11+I11</f>
        <v>170820</v>
      </c>
      <c r="D11" s="29">
        <f aca="true" t="shared" si="2" ref="D11:D21">G11+J11</f>
        <v>309170</v>
      </c>
      <c r="E11" s="29">
        <v>150750</v>
      </c>
      <c r="F11" s="362">
        <v>170820</v>
      </c>
      <c r="G11" s="29">
        <v>170820</v>
      </c>
      <c r="H11" s="135">
        <v>161300</v>
      </c>
      <c r="I11" s="135"/>
      <c r="J11" s="135">
        <v>138350</v>
      </c>
      <c r="K11" s="157"/>
    </row>
    <row r="12" spans="1:11" ht="15">
      <c r="A12" s="13" t="s">
        <v>200</v>
      </c>
      <c r="B12" s="29">
        <f t="shared" si="0"/>
        <v>127000</v>
      </c>
      <c r="C12" s="29">
        <f t="shared" si="1"/>
        <v>75920</v>
      </c>
      <c r="D12" s="29">
        <f t="shared" si="2"/>
        <v>129920</v>
      </c>
      <c r="E12" s="29">
        <v>67000</v>
      </c>
      <c r="F12" s="362">
        <v>75920</v>
      </c>
      <c r="G12" s="29">
        <v>75920</v>
      </c>
      <c r="H12" s="135">
        <v>60000</v>
      </c>
      <c r="I12" s="135"/>
      <c r="J12" s="135">
        <v>54000</v>
      </c>
      <c r="K12" s="157"/>
    </row>
    <row r="13" spans="1:11" ht="15">
      <c r="A13" s="13" t="s">
        <v>201</v>
      </c>
      <c r="B13" s="29">
        <f t="shared" si="0"/>
        <v>12745</v>
      </c>
      <c r="C13" s="29">
        <f t="shared" si="1"/>
        <v>9490</v>
      </c>
      <c r="D13" s="29">
        <f t="shared" si="2"/>
        <v>13860</v>
      </c>
      <c r="E13" s="29">
        <v>8375</v>
      </c>
      <c r="F13" s="362">
        <v>9490</v>
      </c>
      <c r="G13" s="29">
        <v>9490</v>
      </c>
      <c r="H13" s="135">
        <v>4370</v>
      </c>
      <c r="I13" s="135"/>
      <c r="J13" s="135">
        <v>4370</v>
      </c>
      <c r="K13" s="157"/>
    </row>
    <row r="14" spans="1:11" ht="15">
      <c r="A14" s="13" t="s">
        <v>202</v>
      </c>
      <c r="B14" s="29">
        <f t="shared" si="0"/>
        <v>21123</v>
      </c>
      <c r="C14" s="29">
        <f t="shared" si="1"/>
        <v>14235</v>
      </c>
      <c r="D14" s="29">
        <f t="shared" si="2"/>
        <v>22795</v>
      </c>
      <c r="E14" s="29">
        <v>12563</v>
      </c>
      <c r="F14" s="362">
        <v>14235</v>
      </c>
      <c r="G14" s="29">
        <v>14235</v>
      </c>
      <c r="H14" s="135">
        <v>8560</v>
      </c>
      <c r="I14" s="135"/>
      <c r="J14" s="135">
        <v>8560</v>
      </c>
      <c r="K14" s="157"/>
    </row>
    <row r="15" spans="1:11" ht="15">
      <c r="A15" s="13" t="s">
        <v>203</v>
      </c>
      <c r="B15" s="29">
        <f t="shared" si="0"/>
        <v>31173</v>
      </c>
      <c r="C15" s="29">
        <f t="shared" si="1"/>
        <v>14235</v>
      </c>
      <c r="D15" s="29">
        <f t="shared" si="2"/>
        <v>27845</v>
      </c>
      <c r="E15" s="29">
        <v>12563</v>
      </c>
      <c r="F15" s="362">
        <v>14235</v>
      </c>
      <c r="G15" s="29">
        <v>14235</v>
      </c>
      <c r="H15" s="135">
        <v>18610</v>
      </c>
      <c r="I15" s="135"/>
      <c r="J15" s="135">
        <v>13610</v>
      </c>
      <c r="K15" s="157"/>
    </row>
    <row r="16" spans="1:11" ht="15">
      <c r="A16" s="13" t="s">
        <v>204</v>
      </c>
      <c r="B16" s="29">
        <f t="shared" si="0"/>
        <v>37867</v>
      </c>
      <c r="C16" s="29">
        <f t="shared" si="1"/>
        <v>23725</v>
      </c>
      <c r="D16" s="29">
        <f t="shared" si="2"/>
        <v>45655</v>
      </c>
      <c r="E16" s="29">
        <v>20937</v>
      </c>
      <c r="F16" s="362">
        <v>23725</v>
      </c>
      <c r="G16" s="29">
        <v>23725</v>
      </c>
      <c r="H16" s="135">
        <v>16930</v>
      </c>
      <c r="I16" s="135"/>
      <c r="J16" s="135">
        <v>21930</v>
      </c>
      <c r="K16" s="157"/>
    </row>
    <row r="17" spans="1:11" ht="15">
      <c r="A17" s="13" t="s">
        <v>205</v>
      </c>
      <c r="B17" s="29">
        <f t="shared" si="0"/>
        <v>17745</v>
      </c>
      <c r="C17" s="29">
        <f t="shared" si="1"/>
        <v>9490</v>
      </c>
      <c r="D17" s="29">
        <f t="shared" si="2"/>
        <v>13860</v>
      </c>
      <c r="E17" s="29">
        <v>8375</v>
      </c>
      <c r="F17" s="362">
        <v>9490</v>
      </c>
      <c r="G17" s="29">
        <v>9490</v>
      </c>
      <c r="H17" s="135">
        <v>9370</v>
      </c>
      <c r="I17" s="135"/>
      <c r="J17" s="135">
        <v>4370</v>
      </c>
      <c r="K17" s="157"/>
    </row>
    <row r="18" spans="1:11" ht="15">
      <c r="A18" s="13" t="s">
        <v>206</v>
      </c>
      <c r="B18" s="29">
        <f t="shared" si="0"/>
        <v>12745</v>
      </c>
      <c r="C18" s="29">
        <f t="shared" si="1"/>
        <v>9490</v>
      </c>
      <c r="D18" s="29">
        <f t="shared" si="2"/>
        <v>13860</v>
      </c>
      <c r="E18" s="29">
        <v>8375</v>
      </c>
      <c r="F18" s="362">
        <v>9490</v>
      </c>
      <c r="G18" s="29">
        <v>9490</v>
      </c>
      <c r="H18" s="135">
        <v>4370</v>
      </c>
      <c r="I18" s="135"/>
      <c r="J18" s="135">
        <v>4370</v>
      </c>
      <c r="K18" s="157"/>
    </row>
    <row r="19" spans="1:11" ht="15">
      <c r="A19" s="13" t="s">
        <v>207</v>
      </c>
      <c r="B19" s="29">
        <f t="shared" si="0"/>
        <v>12745</v>
      </c>
      <c r="C19" s="29">
        <f t="shared" si="1"/>
        <v>9490</v>
      </c>
      <c r="D19" s="29">
        <f t="shared" si="2"/>
        <v>13860</v>
      </c>
      <c r="E19" s="29">
        <v>8375</v>
      </c>
      <c r="F19" s="362">
        <v>9490</v>
      </c>
      <c r="G19" s="29">
        <v>9490</v>
      </c>
      <c r="H19" s="135">
        <v>4370</v>
      </c>
      <c r="I19" s="135"/>
      <c r="J19" s="135">
        <v>4370</v>
      </c>
      <c r="K19" s="157"/>
    </row>
    <row r="20" spans="1:11" ht="15">
      <c r="A20" s="13" t="s">
        <v>208</v>
      </c>
      <c r="B20" s="29">
        <f t="shared" si="0"/>
        <v>21122</v>
      </c>
      <c r="C20" s="29">
        <f t="shared" si="1"/>
        <v>14235</v>
      </c>
      <c r="D20" s="29">
        <f t="shared" si="2"/>
        <v>22123</v>
      </c>
      <c r="E20" s="29">
        <v>12562</v>
      </c>
      <c r="F20" s="362">
        <v>14235</v>
      </c>
      <c r="G20" s="29">
        <v>14235</v>
      </c>
      <c r="H20" s="135">
        <v>8560</v>
      </c>
      <c r="I20" s="135"/>
      <c r="J20" s="135">
        <v>7888</v>
      </c>
      <c r="K20" s="157"/>
    </row>
    <row r="21" spans="1:11" ht="15">
      <c r="A21" s="13" t="s">
        <v>272</v>
      </c>
      <c r="B21" s="29">
        <f t="shared" si="0"/>
        <v>13000</v>
      </c>
      <c r="C21" s="29">
        <f t="shared" si="1"/>
        <v>0</v>
      </c>
      <c r="D21" s="29">
        <f t="shared" si="2"/>
        <v>13000</v>
      </c>
      <c r="E21" s="30"/>
      <c r="F21" s="30"/>
      <c r="G21" s="13"/>
      <c r="H21" s="135">
        <v>13000</v>
      </c>
      <c r="I21" s="135"/>
      <c r="J21" s="135">
        <v>13000</v>
      </c>
      <c r="K21" s="157"/>
    </row>
    <row r="22" spans="1:11" ht="15">
      <c r="A22" s="13"/>
      <c r="B22" s="29"/>
      <c r="C22" s="29"/>
      <c r="D22" s="30"/>
      <c r="E22" s="30"/>
      <c r="F22" s="30"/>
      <c r="G22" s="13"/>
      <c r="H22" s="38"/>
      <c r="I22" s="38"/>
      <c r="J22" s="135"/>
      <c r="K22" s="157"/>
    </row>
    <row r="23" spans="1:11" ht="15.75">
      <c r="A23" s="31" t="s">
        <v>275</v>
      </c>
      <c r="B23" s="31">
        <f>SUM(B11:B22)</f>
        <v>619315</v>
      </c>
      <c r="C23" s="31">
        <f>SUM(C11:C22)</f>
        <v>351130</v>
      </c>
      <c r="D23" s="31">
        <f>SUM(D11:D22)</f>
        <v>625948</v>
      </c>
      <c r="E23" s="31">
        <f aca="true" t="shared" si="3" ref="E23:J23">SUM(E11:E21)</f>
        <v>309875</v>
      </c>
      <c r="F23" s="31">
        <f t="shared" si="3"/>
        <v>351130</v>
      </c>
      <c r="G23" s="31">
        <f t="shared" si="3"/>
        <v>351130</v>
      </c>
      <c r="H23" s="39">
        <f t="shared" si="3"/>
        <v>309440</v>
      </c>
      <c r="I23" s="39">
        <f t="shared" si="3"/>
        <v>0</v>
      </c>
      <c r="J23" s="31">
        <f t="shared" si="3"/>
        <v>274818</v>
      </c>
      <c r="K23" s="45"/>
    </row>
    <row r="25" spans="1:11" ht="12.75">
      <c r="A25" s="2"/>
      <c r="B25" s="2"/>
      <c r="C25" s="2"/>
      <c r="J25" s="37"/>
      <c r="K25" s="37"/>
    </row>
    <row r="27" spans="1:11" s="5" customFormat="1" ht="15">
      <c r="A27" s="409" t="s">
        <v>375</v>
      </c>
      <c r="B27" s="171"/>
      <c r="C27" s="171"/>
      <c r="D27" s="171"/>
      <c r="E27" s="171"/>
      <c r="F27" s="171"/>
      <c r="G27" s="171" t="s">
        <v>374</v>
      </c>
      <c r="H27" s="171"/>
      <c r="I27" s="171"/>
      <c r="J27" s="80"/>
      <c r="K27" s="80"/>
    </row>
    <row r="28" spans="1:11" s="5" customFormat="1" ht="15">
      <c r="A28" s="171" t="s">
        <v>376</v>
      </c>
      <c r="B28" s="171"/>
      <c r="C28" s="171"/>
      <c r="D28" s="171"/>
      <c r="E28" s="171"/>
      <c r="F28" s="171"/>
      <c r="G28" s="171"/>
      <c r="H28" s="171" t="s">
        <v>99</v>
      </c>
      <c r="I28" s="171"/>
      <c r="J28" s="80"/>
      <c r="K28" s="80"/>
    </row>
    <row r="29" spans="1:4" s="5" customFormat="1" ht="15">
      <c r="A29" s="1"/>
      <c r="B29" s="1"/>
      <c r="C29" s="1"/>
      <c r="D29" s="1"/>
    </row>
    <row r="36" ht="12.75" hidden="1"/>
    <row r="37" ht="12.75" customHeight="1" hidden="1">
      <c r="A37" s="482" t="s">
        <v>96</v>
      </c>
    </row>
    <row r="38" spans="1:11" ht="12.75" hidden="1">
      <c r="A38" s="483"/>
      <c r="B38" s="465" t="s">
        <v>370</v>
      </c>
      <c r="C38" s="300"/>
      <c r="D38" s="465" t="s">
        <v>91</v>
      </c>
      <c r="E38" s="465" t="s">
        <v>92</v>
      </c>
      <c r="F38" s="300"/>
      <c r="G38" s="465" t="s">
        <v>93</v>
      </c>
      <c r="H38" s="465" t="s">
        <v>94</v>
      </c>
      <c r="I38" s="300"/>
      <c r="J38" s="465" t="s">
        <v>95</v>
      </c>
      <c r="K38" s="465" t="s">
        <v>90</v>
      </c>
    </row>
    <row r="39" spans="1:11" ht="12.75" hidden="1">
      <c r="A39" s="483"/>
      <c r="B39" s="466"/>
      <c r="C39" s="301"/>
      <c r="D39" s="466"/>
      <c r="E39" s="466"/>
      <c r="F39" s="301"/>
      <c r="G39" s="466"/>
      <c r="H39" s="466"/>
      <c r="I39" s="301"/>
      <c r="J39" s="466"/>
      <c r="K39" s="466"/>
    </row>
    <row r="40" spans="1:11" ht="12.75" hidden="1">
      <c r="A40" s="484"/>
      <c r="B40" s="467"/>
      <c r="C40" s="302"/>
      <c r="D40" s="467"/>
      <c r="E40" s="467"/>
      <c r="F40" s="302"/>
      <c r="G40" s="467"/>
      <c r="H40" s="467"/>
      <c r="I40" s="302"/>
      <c r="J40" s="467"/>
      <c r="K40" s="467"/>
    </row>
    <row r="41" spans="1:11" ht="12.75" hidden="1">
      <c r="A41" s="111"/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ht="15" hidden="1">
      <c r="A42" s="13" t="s">
        <v>199</v>
      </c>
      <c r="B42" s="29">
        <v>124920</v>
      </c>
      <c r="C42" s="29"/>
      <c r="D42" s="29">
        <v>-10410</v>
      </c>
      <c r="E42" s="29"/>
      <c r="F42" s="29"/>
      <c r="G42" s="29"/>
      <c r="H42" s="29"/>
      <c r="I42" s="29"/>
      <c r="J42" s="29"/>
      <c r="K42" s="29">
        <f aca="true" t="shared" si="4" ref="K42:K50">SUM(B42:J42)</f>
        <v>114510</v>
      </c>
    </row>
    <row r="43" spans="1:11" ht="15" hidden="1">
      <c r="A43" s="13" t="s">
        <v>200</v>
      </c>
      <c r="B43" s="29">
        <v>55520</v>
      </c>
      <c r="C43" s="29"/>
      <c r="D43" s="29">
        <v>-4626</v>
      </c>
      <c r="E43" s="29"/>
      <c r="F43" s="29"/>
      <c r="G43" s="29"/>
      <c r="H43" s="29"/>
      <c r="I43" s="29"/>
      <c r="J43" s="29"/>
      <c r="K43" s="29">
        <f t="shared" si="4"/>
        <v>50894</v>
      </c>
    </row>
    <row r="44" spans="1:11" ht="15" hidden="1">
      <c r="A44" s="13" t="s">
        <v>201</v>
      </c>
      <c r="B44" s="29">
        <v>6940</v>
      </c>
      <c r="C44" s="29"/>
      <c r="D44" s="29">
        <v>-578</v>
      </c>
      <c r="E44" s="29"/>
      <c r="F44" s="29"/>
      <c r="G44" s="29"/>
      <c r="H44" s="29"/>
      <c r="I44" s="29"/>
      <c r="J44" s="29"/>
      <c r="K44" s="29">
        <f t="shared" si="4"/>
        <v>6362</v>
      </c>
    </row>
    <row r="45" spans="1:11" ht="15" hidden="1">
      <c r="A45" s="13" t="s">
        <v>202</v>
      </c>
      <c r="B45" s="29">
        <v>10410</v>
      </c>
      <c r="C45" s="29"/>
      <c r="D45" s="29">
        <v>-867</v>
      </c>
      <c r="E45" s="29"/>
      <c r="F45" s="29"/>
      <c r="G45" s="29"/>
      <c r="H45" s="29"/>
      <c r="I45" s="29"/>
      <c r="J45" s="29"/>
      <c r="K45" s="29">
        <f t="shared" si="4"/>
        <v>9543</v>
      </c>
    </row>
    <row r="46" spans="1:11" ht="15" hidden="1">
      <c r="A46" s="13" t="s">
        <v>203</v>
      </c>
      <c r="B46" s="29">
        <v>10410</v>
      </c>
      <c r="C46" s="29"/>
      <c r="D46" s="29">
        <v>-867</v>
      </c>
      <c r="E46" s="29"/>
      <c r="F46" s="29"/>
      <c r="G46" s="29"/>
      <c r="H46" s="29"/>
      <c r="I46" s="29"/>
      <c r="J46" s="29"/>
      <c r="K46" s="29">
        <f t="shared" si="4"/>
        <v>9543</v>
      </c>
    </row>
    <row r="47" spans="1:11" ht="15" hidden="1">
      <c r="A47" s="13" t="s">
        <v>204</v>
      </c>
      <c r="B47" s="29">
        <v>17350</v>
      </c>
      <c r="C47" s="29"/>
      <c r="D47" s="29">
        <v>-1445</v>
      </c>
      <c r="E47" s="29"/>
      <c r="F47" s="29"/>
      <c r="G47" s="29"/>
      <c r="H47" s="29"/>
      <c r="I47" s="29"/>
      <c r="J47" s="29"/>
      <c r="K47" s="29">
        <f t="shared" si="4"/>
        <v>15905</v>
      </c>
    </row>
    <row r="48" spans="1:11" ht="15" hidden="1">
      <c r="A48" s="13" t="s">
        <v>205</v>
      </c>
      <c r="B48" s="29">
        <v>6940</v>
      </c>
      <c r="C48" s="29"/>
      <c r="D48" s="29">
        <v>-578</v>
      </c>
      <c r="E48" s="29"/>
      <c r="F48" s="29"/>
      <c r="G48" s="29"/>
      <c r="H48" s="29"/>
      <c r="I48" s="29"/>
      <c r="J48" s="29"/>
      <c r="K48" s="29">
        <f t="shared" si="4"/>
        <v>6362</v>
      </c>
    </row>
    <row r="49" spans="1:11" ht="15" hidden="1">
      <c r="A49" s="13" t="s">
        <v>206</v>
      </c>
      <c r="B49" s="29">
        <v>6940</v>
      </c>
      <c r="C49" s="29"/>
      <c r="D49" s="29">
        <v>-578</v>
      </c>
      <c r="E49" s="29"/>
      <c r="F49" s="29"/>
      <c r="G49" s="29"/>
      <c r="H49" s="29"/>
      <c r="I49" s="29"/>
      <c r="J49" s="29"/>
      <c r="K49" s="29">
        <f t="shared" si="4"/>
        <v>6362</v>
      </c>
    </row>
    <row r="50" spans="1:11" ht="15" hidden="1">
      <c r="A50" s="13" t="s">
        <v>207</v>
      </c>
      <c r="B50" s="29">
        <v>6940</v>
      </c>
      <c r="C50" s="29"/>
      <c r="D50" s="29">
        <v>-578</v>
      </c>
      <c r="E50" s="29"/>
      <c r="F50" s="29"/>
      <c r="G50" s="29"/>
      <c r="H50" s="29"/>
      <c r="I50" s="29"/>
      <c r="J50" s="29"/>
      <c r="K50" s="29">
        <f t="shared" si="4"/>
        <v>6362</v>
      </c>
    </row>
    <row r="51" spans="1:11" ht="15" hidden="1">
      <c r="A51" s="13" t="s">
        <v>208</v>
      </c>
      <c r="B51" s="29">
        <v>10410</v>
      </c>
      <c r="C51" s="29"/>
      <c r="D51" s="29">
        <v>-867</v>
      </c>
      <c r="E51" s="29">
        <v>-867</v>
      </c>
      <c r="F51" s="29"/>
      <c r="G51" s="29"/>
      <c r="H51" s="29"/>
      <c r="I51" s="29"/>
      <c r="J51" s="29"/>
      <c r="K51" s="29">
        <f>SUM(B51:J51)</f>
        <v>8676</v>
      </c>
    </row>
    <row r="52" spans="1:11" ht="15" hidden="1">
      <c r="A52" s="13" t="s">
        <v>272</v>
      </c>
      <c r="B52" s="13"/>
      <c r="C52" s="13"/>
      <c r="D52" s="13"/>
      <c r="E52" s="13"/>
      <c r="F52" s="13"/>
      <c r="G52" s="13"/>
      <c r="H52" s="13"/>
      <c r="I52" s="13"/>
      <c r="J52" s="13"/>
      <c r="K52" s="29">
        <f>SUM(B52:J52)</f>
        <v>0</v>
      </c>
    </row>
    <row r="53" spans="1:11" ht="15" hidden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5.75" hidden="1">
      <c r="A54" s="31" t="s">
        <v>275</v>
      </c>
      <c r="B54" s="31">
        <f>SUM(B42:B53)</f>
        <v>256780</v>
      </c>
      <c r="C54" s="31"/>
      <c r="D54" s="31">
        <f aca="true" t="shared" si="5" ref="D54:K54">SUM(D42:D53)</f>
        <v>-21394</v>
      </c>
      <c r="E54" s="31">
        <f t="shared" si="5"/>
        <v>-867</v>
      </c>
      <c r="F54" s="31"/>
      <c r="G54" s="31">
        <f t="shared" si="5"/>
        <v>0</v>
      </c>
      <c r="H54" s="31">
        <f t="shared" si="5"/>
        <v>0</v>
      </c>
      <c r="I54" s="31"/>
      <c r="J54" s="31">
        <f t="shared" si="5"/>
        <v>0</v>
      </c>
      <c r="K54" s="31">
        <f t="shared" si="5"/>
        <v>234519</v>
      </c>
    </row>
    <row r="55" ht="12.75" hidden="1"/>
    <row r="56" ht="12.75" hidden="1">
      <c r="A56" s="482" t="s">
        <v>97</v>
      </c>
    </row>
    <row r="57" spans="1:11" ht="12.75" hidden="1">
      <c r="A57" s="483"/>
      <c r="B57" s="479" t="s">
        <v>370</v>
      </c>
      <c r="C57" s="303"/>
      <c r="D57" s="465" t="s">
        <v>91</v>
      </c>
      <c r="E57" s="465" t="s">
        <v>92</v>
      </c>
      <c r="F57" s="300"/>
      <c r="G57" s="465" t="s">
        <v>93</v>
      </c>
      <c r="H57" s="465" t="s">
        <v>94</v>
      </c>
      <c r="I57" s="300"/>
      <c r="J57" s="465" t="s">
        <v>95</v>
      </c>
      <c r="K57" s="465" t="s">
        <v>90</v>
      </c>
    </row>
    <row r="58" spans="1:11" ht="12.75" hidden="1">
      <c r="A58" s="483"/>
      <c r="B58" s="480"/>
      <c r="C58" s="304"/>
      <c r="D58" s="466"/>
      <c r="E58" s="466"/>
      <c r="F58" s="301"/>
      <c r="G58" s="466"/>
      <c r="H58" s="466"/>
      <c r="I58" s="301"/>
      <c r="J58" s="466"/>
      <c r="K58" s="466"/>
    </row>
    <row r="59" spans="1:11" ht="12.75" hidden="1">
      <c r="A59" s="484"/>
      <c r="B59" s="481"/>
      <c r="C59" s="305"/>
      <c r="D59" s="467"/>
      <c r="E59" s="467"/>
      <c r="F59" s="302"/>
      <c r="G59" s="467"/>
      <c r="H59" s="467"/>
      <c r="I59" s="302"/>
      <c r="J59" s="467"/>
      <c r="K59" s="467"/>
    </row>
    <row r="60" spans="1:11" ht="12.75" hidden="1">
      <c r="A60" s="111"/>
      <c r="B60" s="114"/>
      <c r="C60" s="114"/>
      <c r="D60" s="114"/>
      <c r="E60" s="114"/>
      <c r="F60" s="114"/>
      <c r="G60" s="114"/>
      <c r="H60" s="114"/>
      <c r="I60" s="114"/>
      <c r="J60" s="114"/>
      <c r="K60" s="114"/>
    </row>
    <row r="61" spans="1:11" ht="15" hidden="1">
      <c r="A61" s="13" t="s">
        <v>199</v>
      </c>
      <c r="B61" s="135">
        <v>155000</v>
      </c>
      <c r="C61" s="135"/>
      <c r="D61" s="29">
        <v>-12500</v>
      </c>
      <c r="E61" s="29"/>
      <c r="F61" s="29"/>
      <c r="G61" s="29"/>
      <c r="H61" s="29"/>
      <c r="I61" s="29"/>
      <c r="J61" s="29"/>
      <c r="K61" s="29">
        <f aca="true" t="shared" si="6" ref="K61:K69">SUM(B61:J61)</f>
        <v>142500</v>
      </c>
    </row>
    <row r="62" spans="1:11" ht="15" hidden="1">
      <c r="A62" s="13" t="s">
        <v>200</v>
      </c>
      <c r="B62" s="135">
        <v>60000</v>
      </c>
      <c r="C62" s="135"/>
      <c r="D62" s="29">
        <v>-3200</v>
      </c>
      <c r="E62" s="29"/>
      <c r="F62" s="29"/>
      <c r="G62" s="29"/>
      <c r="H62" s="29"/>
      <c r="I62" s="29"/>
      <c r="J62" s="29"/>
      <c r="K62" s="29">
        <f t="shared" si="6"/>
        <v>56800</v>
      </c>
    </row>
    <row r="63" spans="1:11" ht="15" hidden="1">
      <c r="A63" s="13" t="s">
        <v>201</v>
      </c>
      <c r="B63" s="135">
        <v>12000</v>
      </c>
      <c r="C63" s="135"/>
      <c r="D63" s="29">
        <v>-580</v>
      </c>
      <c r="E63" s="29"/>
      <c r="F63" s="29"/>
      <c r="G63" s="29"/>
      <c r="H63" s="29"/>
      <c r="I63" s="29"/>
      <c r="J63" s="29"/>
      <c r="K63" s="29">
        <f t="shared" si="6"/>
        <v>11420</v>
      </c>
    </row>
    <row r="64" spans="1:11" ht="15" hidden="1">
      <c r="A64" s="13" t="s">
        <v>202</v>
      </c>
      <c r="B64" s="135">
        <v>12000</v>
      </c>
      <c r="C64" s="135"/>
      <c r="D64" s="29">
        <v>-500</v>
      </c>
      <c r="E64" s="29"/>
      <c r="F64" s="29"/>
      <c r="G64" s="29"/>
      <c r="H64" s="29"/>
      <c r="I64" s="29"/>
      <c r="J64" s="29"/>
      <c r="K64" s="29">
        <f t="shared" si="6"/>
        <v>11500</v>
      </c>
    </row>
    <row r="65" spans="1:11" ht="15" hidden="1">
      <c r="A65" s="13" t="s">
        <v>203</v>
      </c>
      <c r="B65" s="135">
        <v>15000</v>
      </c>
      <c r="C65" s="135"/>
      <c r="D65" s="29">
        <v>-1300</v>
      </c>
      <c r="E65" s="29"/>
      <c r="F65" s="29"/>
      <c r="G65" s="29"/>
      <c r="H65" s="29"/>
      <c r="I65" s="29"/>
      <c r="J65" s="29"/>
      <c r="K65" s="29">
        <f t="shared" si="6"/>
        <v>13700</v>
      </c>
    </row>
    <row r="66" spans="1:11" ht="15" hidden="1">
      <c r="A66" s="13" t="s">
        <v>204</v>
      </c>
      <c r="B66" s="135">
        <v>15000</v>
      </c>
      <c r="C66" s="135"/>
      <c r="D66" s="29">
        <v>-1900</v>
      </c>
      <c r="E66" s="29"/>
      <c r="F66" s="29"/>
      <c r="G66" s="29"/>
      <c r="H66" s="29"/>
      <c r="I66" s="29"/>
      <c r="J66" s="29"/>
      <c r="K66" s="29">
        <f t="shared" si="6"/>
        <v>13100</v>
      </c>
    </row>
    <row r="67" spans="1:11" ht="15" hidden="1">
      <c r="A67" s="13" t="s">
        <v>205</v>
      </c>
      <c r="B67" s="135">
        <v>12000</v>
      </c>
      <c r="C67" s="135"/>
      <c r="D67" s="29">
        <v>-500</v>
      </c>
      <c r="E67" s="29"/>
      <c r="F67" s="29"/>
      <c r="G67" s="29"/>
      <c r="H67" s="29"/>
      <c r="I67" s="29"/>
      <c r="J67" s="29"/>
      <c r="K67" s="29">
        <f t="shared" si="6"/>
        <v>11500</v>
      </c>
    </row>
    <row r="68" spans="1:11" ht="15" hidden="1">
      <c r="A68" s="13" t="s">
        <v>206</v>
      </c>
      <c r="B68" s="135">
        <v>12000</v>
      </c>
      <c r="C68" s="135"/>
      <c r="D68" s="29">
        <v>-300</v>
      </c>
      <c r="E68" s="29"/>
      <c r="F68" s="29"/>
      <c r="G68" s="29"/>
      <c r="H68" s="29"/>
      <c r="I68" s="29"/>
      <c r="J68" s="29"/>
      <c r="K68" s="29">
        <f t="shared" si="6"/>
        <v>11700</v>
      </c>
    </row>
    <row r="69" spans="1:11" ht="15" hidden="1">
      <c r="A69" s="13" t="s">
        <v>207</v>
      </c>
      <c r="B69" s="135">
        <v>12000</v>
      </c>
      <c r="C69" s="135"/>
      <c r="D69" s="29">
        <v>-580</v>
      </c>
      <c r="E69" s="29"/>
      <c r="F69" s="29"/>
      <c r="G69" s="29"/>
      <c r="H69" s="29"/>
      <c r="I69" s="29"/>
      <c r="J69" s="29"/>
      <c r="K69" s="29">
        <f t="shared" si="6"/>
        <v>11420</v>
      </c>
    </row>
    <row r="70" spans="1:11" ht="15" hidden="1">
      <c r="A70" s="13" t="s">
        <v>208</v>
      </c>
      <c r="B70" s="135">
        <v>15000</v>
      </c>
      <c r="C70" s="135"/>
      <c r="D70" s="29">
        <v>-2528</v>
      </c>
      <c r="E70" s="29">
        <v>-750</v>
      </c>
      <c r="F70" s="29"/>
      <c r="G70" s="29"/>
      <c r="H70" s="29"/>
      <c r="I70" s="29"/>
      <c r="J70" s="29"/>
      <c r="K70" s="29">
        <f>SUM(B70:J70)</f>
        <v>11722</v>
      </c>
    </row>
    <row r="71" spans="1:11" ht="15" hidden="1">
      <c r="A71" s="13" t="s">
        <v>272</v>
      </c>
      <c r="B71" s="135">
        <v>12000</v>
      </c>
      <c r="C71" s="135"/>
      <c r="D71" s="13">
        <v>-1000</v>
      </c>
      <c r="E71" s="13"/>
      <c r="F71" s="13"/>
      <c r="G71" s="13"/>
      <c r="H71" s="13"/>
      <c r="I71" s="13"/>
      <c r="J71" s="13"/>
      <c r="K71" s="29">
        <f>SUM(B71:J71)</f>
        <v>11000</v>
      </c>
    </row>
    <row r="72" spans="1:11" ht="15" hidden="1">
      <c r="A72" s="13"/>
      <c r="B72" s="135"/>
      <c r="C72" s="135"/>
      <c r="D72" s="13"/>
      <c r="E72" s="13"/>
      <c r="F72" s="13"/>
      <c r="G72" s="13"/>
      <c r="H72" s="13"/>
      <c r="I72" s="13"/>
      <c r="J72" s="13"/>
      <c r="K72" s="13"/>
    </row>
    <row r="73" spans="1:11" ht="15.75" hidden="1">
      <c r="A73" s="31" t="s">
        <v>275</v>
      </c>
      <c r="B73" s="31">
        <f aca="true" t="shared" si="7" ref="B73:K73">SUM(B61:B72)</f>
        <v>332000</v>
      </c>
      <c r="C73" s="31"/>
      <c r="D73" s="31">
        <f t="shared" si="7"/>
        <v>-24888</v>
      </c>
      <c r="E73" s="31">
        <f t="shared" si="7"/>
        <v>-750</v>
      </c>
      <c r="F73" s="31"/>
      <c r="G73" s="31">
        <f t="shared" si="7"/>
        <v>0</v>
      </c>
      <c r="H73" s="31">
        <f t="shared" si="7"/>
        <v>0</v>
      </c>
      <c r="I73" s="31"/>
      <c r="J73" s="31">
        <f t="shared" si="7"/>
        <v>0</v>
      </c>
      <c r="K73" s="31">
        <f t="shared" si="7"/>
        <v>306362</v>
      </c>
    </row>
    <row r="74" ht="12.75" hidden="1"/>
    <row r="75" ht="12.75" hidden="1"/>
  </sheetData>
  <sheetProtection/>
  <mergeCells count="32">
    <mergeCell ref="D57:D59"/>
    <mergeCell ref="E57:E59"/>
    <mergeCell ref="G57:G59"/>
    <mergeCell ref="H57:H59"/>
    <mergeCell ref="J57:J59"/>
    <mergeCell ref="K57:K59"/>
    <mergeCell ref="G38:G40"/>
    <mergeCell ref="H38:H40"/>
    <mergeCell ref="A37:A40"/>
    <mergeCell ref="B38:B40"/>
    <mergeCell ref="J38:J40"/>
    <mergeCell ref="K38:K40"/>
    <mergeCell ref="D38:D40"/>
    <mergeCell ref="E38:E40"/>
    <mergeCell ref="B57:B59"/>
    <mergeCell ref="A56:A59"/>
    <mergeCell ref="A1:J1"/>
    <mergeCell ref="A4:J4"/>
    <mergeCell ref="A6:A9"/>
    <mergeCell ref="B7:B9"/>
    <mergeCell ref="E7:E9"/>
    <mergeCell ref="A3:J3"/>
    <mergeCell ref="G7:G9"/>
    <mergeCell ref="J7:J9"/>
    <mergeCell ref="D7:D9"/>
    <mergeCell ref="H7:H9"/>
    <mergeCell ref="E6:G6"/>
    <mergeCell ref="B6:D6"/>
    <mergeCell ref="H6:J6"/>
    <mergeCell ref="C7:C9"/>
    <mergeCell ref="F7:F9"/>
    <mergeCell ref="I7:I9"/>
  </mergeCells>
  <printOptions horizontalCentered="1" verticalCentered="1"/>
  <pageMargins left="0.25" right="0.29" top="0.76" bottom="0.84" header="0.17" footer="0.1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52"/>
  <sheetViews>
    <sheetView tabSelected="1" zoomScalePageLayoutView="0" workbookViewId="0" topLeftCell="B1">
      <selection activeCell="J30" sqref="J30"/>
    </sheetView>
  </sheetViews>
  <sheetFormatPr defaultColWidth="9.140625" defaultRowHeight="12"/>
  <cols>
    <col min="1" max="1" width="3.421875" style="1" customWidth="1"/>
    <col min="2" max="2" width="8.28125" style="1" customWidth="1"/>
    <col min="3" max="3" width="90.421875" style="1" customWidth="1"/>
    <col min="4" max="6" width="15.7109375" style="1" customWidth="1"/>
    <col min="7" max="16384" width="9.28125" style="1" customWidth="1"/>
  </cols>
  <sheetData>
    <row r="2" ht="14.25">
      <c r="E2" s="145" t="s">
        <v>460</v>
      </c>
    </row>
    <row r="3" spans="4:5" ht="14.25">
      <c r="D3" s="145"/>
      <c r="E3" s="145"/>
    </row>
    <row r="4" spans="2:6" ht="18.75">
      <c r="B4" s="491" t="s">
        <v>213</v>
      </c>
      <c r="C4" s="491"/>
      <c r="D4" s="491"/>
      <c r="E4" s="491"/>
      <c r="F4" s="491"/>
    </row>
    <row r="5" spans="2:5" ht="20.25">
      <c r="B5" s="98"/>
      <c r="C5" s="98"/>
      <c r="D5" s="98"/>
      <c r="E5" s="98"/>
    </row>
    <row r="6" spans="2:6" ht="15.75">
      <c r="B6" s="486" t="s">
        <v>123</v>
      </c>
      <c r="C6" s="486"/>
      <c r="D6" s="486"/>
      <c r="E6" s="486"/>
      <c r="F6" s="486"/>
    </row>
    <row r="7" spans="2:6" ht="15.75">
      <c r="B7" s="486" t="s">
        <v>731</v>
      </c>
      <c r="C7" s="486"/>
      <c r="D7" s="486"/>
      <c r="E7" s="486"/>
      <c r="F7" s="486"/>
    </row>
    <row r="8" spans="2:6" ht="18.75">
      <c r="B8" s="96"/>
      <c r="C8" s="96"/>
      <c r="D8" s="96"/>
      <c r="E8" s="96"/>
      <c r="F8" s="96"/>
    </row>
    <row r="9" spans="2:6" ht="19.5" thickBot="1">
      <c r="B9" s="96"/>
      <c r="C9" s="96"/>
      <c r="D9" s="96"/>
      <c r="E9" s="96"/>
      <c r="F9" s="96"/>
    </row>
    <row r="10" spans="2:6" ht="45" customHeight="1" thickBot="1">
      <c r="B10" s="183"/>
      <c r="C10" s="184"/>
      <c r="D10" s="308" t="s">
        <v>744</v>
      </c>
      <c r="E10" s="308" t="s">
        <v>547</v>
      </c>
      <c r="F10" s="308" t="s">
        <v>745</v>
      </c>
    </row>
    <row r="11" spans="2:6" ht="24" customHeight="1" thickBot="1">
      <c r="B11" s="487" t="s">
        <v>118</v>
      </c>
      <c r="C11" s="488"/>
      <c r="D11" s="333">
        <f>+D14+D12+D13</f>
        <v>587381</v>
      </c>
      <c r="E11" s="333">
        <f>+E14+E12+E13</f>
        <v>0</v>
      </c>
      <c r="F11" s="333">
        <f>+F14+F12+F13</f>
        <v>534799</v>
      </c>
    </row>
    <row r="12" spans="2:6" ht="15.75">
      <c r="B12" s="318" t="s">
        <v>564</v>
      </c>
      <c r="C12" s="319"/>
      <c r="D12" s="406">
        <v>56907</v>
      </c>
      <c r="E12" s="406"/>
      <c r="F12" s="320"/>
    </row>
    <row r="13" spans="2:6" ht="15.75">
      <c r="B13" s="318" t="s">
        <v>747</v>
      </c>
      <c r="C13" s="410"/>
      <c r="D13" s="411"/>
      <c r="E13" s="411"/>
      <c r="F13" s="411">
        <v>218281</v>
      </c>
    </row>
    <row r="14" spans="2:6" ht="16.5" thickBot="1">
      <c r="B14" s="372" t="s">
        <v>746</v>
      </c>
      <c r="C14" s="373"/>
      <c r="D14" s="374">
        <v>530474</v>
      </c>
      <c r="E14" s="374"/>
      <c r="F14" s="374">
        <v>316518</v>
      </c>
    </row>
    <row r="15" spans="2:6" ht="22.5" customHeight="1" thickBot="1">
      <c r="B15" s="376" t="s">
        <v>119</v>
      </c>
      <c r="C15" s="377"/>
      <c r="D15" s="310">
        <f>D16+D30+D39+D44+D45</f>
        <v>537695</v>
      </c>
      <c r="E15" s="162">
        <f>E16+E30+E39+E44+E45</f>
        <v>0</v>
      </c>
      <c r="F15" s="310">
        <f>F16+F30+F39+F44+F45</f>
        <v>546050</v>
      </c>
    </row>
    <row r="16" spans="2:6" ht="15.75">
      <c r="B16" s="489" t="s">
        <v>121</v>
      </c>
      <c r="C16" s="490"/>
      <c r="D16" s="311">
        <f>D17+D18+D27+D29+D28</f>
        <v>143881</v>
      </c>
      <c r="E16" s="315">
        <f>E17+E18+E27+E29+E28</f>
        <v>0</v>
      </c>
      <c r="F16" s="311">
        <f>F17+F18+F27+F29+F28</f>
        <v>167282</v>
      </c>
    </row>
    <row r="17" spans="2:6" ht="15.75">
      <c r="B17" s="142" t="s">
        <v>116</v>
      </c>
      <c r="C17" s="136" t="s">
        <v>127</v>
      </c>
      <c r="D17" s="312">
        <v>20873</v>
      </c>
      <c r="E17" s="316"/>
      <c r="F17" s="312">
        <v>9305</v>
      </c>
    </row>
    <row r="18" spans="2:6" ht="15.75">
      <c r="B18" s="142" t="s">
        <v>116</v>
      </c>
      <c r="C18" s="136" t="s">
        <v>354</v>
      </c>
      <c r="D18" s="312">
        <f>D19+D20+D21+D22+D23+D24+D25+D26</f>
        <v>54218</v>
      </c>
      <c r="E18" s="316"/>
      <c r="F18" s="312">
        <f>F19+F20+F21+F22+F23+F24+F25+F26</f>
        <v>63957</v>
      </c>
    </row>
    <row r="19" spans="2:6" ht="15.75" hidden="1">
      <c r="B19" s="142"/>
      <c r="C19" s="136" t="s">
        <v>556</v>
      </c>
      <c r="D19" s="312">
        <v>48166</v>
      </c>
      <c r="E19" s="316"/>
      <c r="F19" s="312">
        <v>57370</v>
      </c>
    </row>
    <row r="20" spans="2:6" ht="15.75" hidden="1">
      <c r="B20" s="142"/>
      <c r="C20" s="136" t="s">
        <v>557</v>
      </c>
      <c r="D20" s="312">
        <v>3042</v>
      </c>
      <c r="E20" s="316"/>
      <c r="F20" s="312">
        <v>2634</v>
      </c>
    </row>
    <row r="21" spans="2:6" ht="15.75" hidden="1">
      <c r="B21" s="142"/>
      <c r="C21" s="136" t="s">
        <v>558</v>
      </c>
      <c r="D21" s="312">
        <v>608</v>
      </c>
      <c r="E21" s="316"/>
      <c r="F21" s="312">
        <v>665</v>
      </c>
    </row>
    <row r="22" spans="2:6" ht="15.75" hidden="1">
      <c r="B22" s="142"/>
      <c r="C22" s="136" t="s">
        <v>559</v>
      </c>
      <c r="D22" s="312">
        <v>354</v>
      </c>
      <c r="E22" s="316"/>
      <c r="F22" s="312">
        <v>294</v>
      </c>
    </row>
    <row r="23" spans="2:6" ht="15.75" hidden="1">
      <c r="B23" s="142"/>
      <c r="C23" s="136" t="s">
        <v>560</v>
      </c>
      <c r="D23" s="312">
        <v>1718</v>
      </c>
      <c r="E23" s="316"/>
      <c r="F23" s="312">
        <v>2544</v>
      </c>
    </row>
    <row r="24" spans="2:6" ht="15.75" hidden="1">
      <c r="B24" s="142"/>
      <c r="C24" s="136" t="s">
        <v>561</v>
      </c>
      <c r="D24" s="312">
        <v>140</v>
      </c>
      <c r="E24" s="316"/>
      <c r="F24" s="312">
        <v>128</v>
      </c>
    </row>
    <row r="25" spans="2:6" ht="15.75" hidden="1">
      <c r="B25" s="142"/>
      <c r="C25" s="136" t="s">
        <v>562</v>
      </c>
      <c r="D25" s="312">
        <v>190</v>
      </c>
      <c r="E25" s="316"/>
      <c r="F25" s="312">
        <v>190</v>
      </c>
    </row>
    <row r="26" spans="2:6" ht="15.75" hidden="1">
      <c r="B26" s="142"/>
      <c r="C26" s="136" t="s">
        <v>563</v>
      </c>
      <c r="D26" s="312"/>
      <c r="E26" s="316"/>
      <c r="F26" s="312">
        <v>132</v>
      </c>
    </row>
    <row r="27" spans="2:6" ht="15.75">
      <c r="B27" s="142" t="s">
        <v>116</v>
      </c>
      <c r="C27" s="136" t="s">
        <v>122</v>
      </c>
      <c r="D27" s="312">
        <v>33790</v>
      </c>
      <c r="E27" s="316"/>
      <c r="F27" s="312">
        <v>94020</v>
      </c>
    </row>
    <row r="28" spans="2:6" ht="15.75">
      <c r="B28" s="142" t="s">
        <v>116</v>
      </c>
      <c r="C28" s="136" t="s">
        <v>472</v>
      </c>
      <c r="D28" s="312">
        <v>35000</v>
      </c>
      <c r="E28" s="316"/>
      <c r="F28" s="312"/>
    </row>
    <row r="29" spans="2:6" ht="15.75" hidden="1">
      <c r="B29" s="142" t="s">
        <v>116</v>
      </c>
      <c r="C29" s="136" t="s">
        <v>117</v>
      </c>
      <c r="D29" s="312"/>
      <c r="E29" s="316"/>
      <c r="F29" s="312"/>
    </row>
    <row r="30" spans="2:6" ht="15.75">
      <c r="B30" s="140" t="s">
        <v>120</v>
      </c>
      <c r="C30" s="137"/>
      <c r="D30" s="309">
        <f>D31+D32+D34+D35+D36+D38+D37+D33</f>
        <v>215000</v>
      </c>
      <c r="E30" s="314">
        <f>E31+E32+E34+E35+E36+E38+E37+E33</f>
        <v>0</v>
      </c>
      <c r="F30" s="309">
        <f>F31+F32+F34+F35+F36+F38+F37+F33</f>
        <v>210000</v>
      </c>
    </row>
    <row r="31" spans="2:6" ht="15.75">
      <c r="B31" s="142" t="s">
        <v>116</v>
      </c>
      <c r="C31" s="138" t="s">
        <v>294</v>
      </c>
      <c r="D31" s="313">
        <v>70000</v>
      </c>
      <c r="E31" s="317"/>
      <c r="F31" s="313">
        <v>70000</v>
      </c>
    </row>
    <row r="32" spans="2:6" ht="15.75">
      <c r="B32" s="142" t="s">
        <v>116</v>
      </c>
      <c r="C32" s="138" t="s">
        <v>15</v>
      </c>
      <c r="D32" s="313">
        <v>10000</v>
      </c>
      <c r="E32" s="317"/>
      <c r="F32" s="313"/>
    </row>
    <row r="33" spans="2:6" ht="15.75">
      <c r="B33" s="142" t="s">
        <v>116</v>
      </c>
      <c r="C33" s="138" t="s">
        <v>3</v>
      </c>
      <c r="D33" s="313">
        <v>10000</v>
      </c>
      <c r="E33" s="317"/>
      <c r="F33" s="313">
        <v>10000</v>
      </c>
    </row>
    <row r="34" spans="2:6" ht="15.75" hidden="1">
      <c r="B34" s="142" t="s">
        <v>116</v>
      </c>
      <c r="C34" s="332" t="s">
        <v>4</v>
      </c>
      <c r="D34" s="313"/>
      <c r="E34" s="317"/>
      <c r="F34" s="313"/>
    </row>
    <row r="35" spans="2:6" ht="15.75">
      <c r="B35" s="142" t="s">
        <v>116</v>
      </c>
      <c r="C35" s="138" t="s">
        <v>355</v>
      </c>
      <c r="D35" s="313">
        <v>50000</v>
      </c>
      <c r="E35" s="317"/>
      <c r="F35" s="313">
        <v>50000</v>
      </c>
    </row>
    <row r="36" spans="2:6" ht="15.75">
      <c r="B36" s="142" t="s">
        <v>116</v>
      </c>
      <c r="C36" s="138" t="s">
        <v>344</v>
      </c>
      <c r="D36" s="313">
        <v>35000</v>
      </c>
      <c r="E36" s="317"/>
      <c r="F36" s="313">
        <v>35000</v>
      </c>
    </row>
    <row r="37" spans="2:6" ht="15.75">
      <c r="B37" s="142" t="s">
        <v>116</v>
      </c>
      <c r="C37" s="138" t="s">
        <v>356</v>
      </c>
      <c r="D37" s="313">
        <v>35000</v>
      </c>
      <c r="E37" s="317"/>
      <c r="F37" s="313">
        <v>35000</v>
      </c>
    </row>
    <row r="38" spans="2:6" ht="15.75">
      <c r="B38" s="142" t="s">
        <v>116</v>
      </c>
      <c r="C38" s="138" t="s">
        <v>357</v>
      </c>
      <c r="D38" s="313">
        <v>5000</v>
      </c>
      <c r="E38" s="317"/>
      <c r="F38" s="313">
        <v>10000</v>
      </c>
    </row>
    <row r="39" spans="2:6" ht="15.75">
      <c r="B39" s="140" t="s">
        <v>125</v>
      </c>
      <c r="C39" s="137"/>
      <c r="D39" s="309">
        <f>D40+D41+D42+D43</f>
        <v>46631</v>
      </c>
      <c r="E39" s="314">
        <f>E40+E41+E42+E43</f>
        <v>0</v>
      </c>
      <c r="F39" s="309">
        <f>F40+F41+F42+F43</f>
        <v>24201</v>
      </c>
    </row>
    <row r="40" spans="2:6" ht="15.75" hidden="1">
      <c r="B40" s="375"/>
      <c r="C40" s="138" t="s">
        <v>9</v>
      </c>
      <c r="D40" s="313">
        <v>5494</v>
      </c>
      <c r="E40" s="317"/>
      <c r="F40" s="313">
        <v>9198</v>
      </c>
    </row>
    <row r="41" spans="2:6" ht="15.75" hidden="1">
      <c r="B41" s="375"/>
      <c r="C41" s="138" t="s">
        <v>10</v>
      </c>
      <c r="D41" s="313"/>
      <c r="E41" s="317"/>
      <c r="F41" s="313"/>
    </row>
    <row r="42" spans="2:6" ht="15.75" hidden="1">
      <c r="B42" s="375"/>
      <c r="C42" s="138" t="s">
        <v>648</v>
      </c>
      <c r="D42" s="313">
        <v>41137</v>
      </c>
      <c r="E42" s="317"/>
      <c r="F42" s="313">
        <v>15003</v>
      </c>
    </row>
    <row r="43" spans="2:6" ht="15.75" hidden="1">
      <c r="B43" s="375"/>
      <c r="C43" s="138"/>
      <c r="D43" s="313"/>
      <c r="E43" s="317"/>
      <c r="F43" s="313"/>
    </row>
    <row r="44" spans="2:6" ht="15.75">
      <c r="B44" s="141" t="s">
        <v>521</v>
      </c>
      <c r="C44" s="139"/>
      <c r="D44" s="309">
        <v>103748</v>
      </c>
      <c r="E44" s="314">
        <v>0</v>
      </c>
      <c r="F44" s="309">
        <v>118647</v>
      </c>
    </row>
    <row r="45" spans="2:6" ht="16.5" thickBot="1">
      <c r="B45" s="140" t="s">
        <v>124</v>
      </c>
      <c r="C45" s="139"/>
      <c r="D45" s="407">
        <v>28435</v>
      </c>
      <c r="E45" s="314"/>
      <c r="F45" s="309">
        <v>25920</v>
      </c>
    </row>
    <row r="46" spans="2:6" ht="22.5" customHeight="1" thickBot="1">
      <c r="B46" s="143" t="s">
        <v>273</v>
      </c>
      <c r="C46" s="144"/>
      <c r="D46" s="310">
        <f>D11+D15</f>
        <v>1125076</v>
      </c>
      <c r="E46" s="162">
        <f>E11+E15</f>
        <v>0</v>
      </c>
      <c r="F46" s="310">
        <f>F11+F15</f>
        <v>1080849</v>
      </c>
    </row>
    <row r="47" spans="2:6" ht="15.75">
      <c r="B47" s="45"/>
      <c r="C47" s="46"/>
      <c r="D47" s="46"/>
      <c r="E47" s="46"/>
      <c r="F47" s="155"/>
    </row>
    <row r="48" spans="2:6" ht="15.75">
      <c r="B48" s="45"/>
      <c r="C48" s="46"/>
      <c r="D48" s="46"/>
      <c r="E48" s="46"/>
      <c r="F48" s="155"/>
    </row>
    <row r="49" spans="2:6" ht="15.75">
      <c r="B49" s="45"/>
      <c r="C49" s="46"/>
      <c r="D49" s="46"/>
      <c r="E49" s="46"/>
      <c r="F49" s="155"/>
    </row>
    <row r="50" spans="2:6" ht="15.75">
      <c r="B50" s="45"/>
      <c r="C50" s="46"/>
      <c r="D50" s="46"/>
      <c r="E50" s="46"/>
      <c r="F50" s="155"/>
    </row>
    <row r="51" spans="3:5" ht="12.75">
      <c r="C51" s="152" t="s">
        <v>377</v>
      </c>
      <c r="D51" s="171" t="s">
        <v>367</v>
      </c>
      <c r="E51" s="171"/>
    </row>
    <row r="52" spans="3:5" ht="12.75">
      <c r="C52" s="152" t="s">
        <v>115</v>
      </c>
      <c r="D52" s="171"/>
      <c r="E52" s="171" t="s">
        <v>111</v>
      </c>
    </row>
  </sheetData>
  <sheetProtection/>
  <mergeCells count="5">
    <mergeCell ref="B6:F6"/>
    <mergeCell ref="B7:F7"/>
    <mergeCell ref="B11:C11"/>
    <mergeCell ref="B16:C16"/>
    <mergeCell ref="B4:F4"/>
  </mergeCells>
  <printOptions/>
  <pageMargins left="0.44" right="0.15748031496062992" top="0.6692913385826772" bottom="0.15748031496062992" header="0.2362204724409449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sivkov</cp:lastModifiedBy>
  <cp:lastPrinted>2020-06-22T12:46:40Z</cp:lastPrinted>
  <dcterms:created xsi:type="dcterms:W3CDTF">2000-07-24T05:48:36Z</dcterms:created>
  <dcterms:modified xsi:type="dcterms:W3CDTF">2020-07-23T09:59:24Z</dcterms:modified>
  <cp:category/>
  <cp:version/>
  <cp:contentType/>
  <cp:contentStatus/>
</cp:coreProperties>
</file>